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经济消耗产出表/"/>
    </mc:Choice>
  </mc:AlternateContent>
  <bookViews>
    <workbookView xWindow="28800" yWindow="460" windowWidth="38400" windowHeight="21140" tabRatio="500" activeTab="19"/>
  </bookViews>
  <sheets>
    <sheet name="标准数值" sheetId="4" r:id="rId1"/>
    <sheet name="思考" sheetId="2" r:id="rId2"/>
    <sheet name="属性增长值" sheetId="3" r:id="rId3"/>
    <sheet name="天数与奖励与等级" sheetId="26" r:id="rId4"/>
    <sheet name="角色经验表" sheetId="27" r:id="rId5"/>
    <sheet name="工作表1" sheetId="28" r:id="rId6"/>
    <sheet name="资源价值" sheetId="23" r:id="rId7"/>
    <sheet name="金币需求" sheetId="5" r:id="rId8"/>
    <sheet name="装备进阶材料" sheetId="16" r:id="rId9"/>
    <sheet name="猎命" sheetId="32" r:id="rId10"/>
    <sheet name="历练的需求" sheetId="11" r:id="rId11"/>
    <sheet name="装备强化需求" sheetId="31" r:id="rId12"/>
    <sheet name="水晶的需求" sheetId="12" r:id="rId13"/>
    <sheet name="阵型" sheetId="25" r:id="rId14"/>
    <sheet name="角色升星材料的需求" sheetId="13" r:id="rId15"/>
    <sheet name="角色碎片的获得与消耗" sheetId="29" r:id="rId16"/>
    <sheet name="角色强化" sheetId="17" r:id="rId17"/>
    <sheet name="new角色强化" sheetId="30" r:id="rId18"/>
    <sheet name="珠宝" sheetId="18" r:id="rId19"/>
    <sheet name="坐骑" sheetId="22" r:id="rId20"/>
    <sheet name="宝石估算" sheetId="24" r:id="rId2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22" l="1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7" i="22"/>
  <c r="F8" i="31"/>
  <c r="F10" i="31"/>
  <c r="E10" i="31"/>
  <c r="E8" i="31"/>
  <c r="C8" i="31"/>
  <c r="C12" i="31"/>
  <c r="BE27" i="32"/>
  <c r="BE25" i="32"/>
  <c r="BE26" i="32"/>
  <c r="X34" i="32"/>
  <c r="X36" i="32"/>
  <c r="X39" i="32"/>
  <c r="AZ23" i="32"/>
  <c r="AL23" i="32"/>
  <c r="AL24" i="32"/>
  <c r="AL22" i="32"/>
  <c r="BB22" i="32"/>
  <c r="BG22" i="32"/>
  <c r="BB23" i="32"/>
  <c r="BG23" i="32"/>
  <c r="BB24" i="32"/>
  <c r="BG24" i="32"/>
  <c r="BB27" i="32"/>
  <c r="BG27" i="32"/>
  <c r="BB26" i="32"/>
  <c r="BG26" i="32"/>
  <c r="BB25" i="32"/>
  <c r="BG25" i="32"/>
  <c r="BG17" i="32"/>
  <c r="BE22" i="32"/>
  <c r="BH22" i="32"/>
  <c r="BE23" i="32"/>
  <c r="BH23" i="32"/>
  <c r="BE24" i="32"/>
  <c r="BH24" i="32"/>
  <c r="BH25" i="32"/>
  <c r="BH27" i="32"/>
  <c r="BH26" i="32"/>
  <c r="BH17" i="32"/>
  <c r="BF22" i="32"/>
  <c r="BF23" i="32"/>
  <c r="BF24" i="32"/>
  <c r="BF27" i="32"/>
  <c r="BF26" i="32"/>
  <c r="BF25" i="32"/>
  <c r="BF17" i="32"/>
  <c r="AV23" i="32"/>
  <c r="AV24" i="32"/>
  <c r="AV25" i="32"/>
  <c r="AV26" i="32"/>
  <c r="AV27" i="32"/>
  <c r="AW24" i="32"/>
  <c r="AX24" i="32"/>
  <c r="AW25" i="32"/>
  <c r="AX25" i="32"/>
  <c r="AW26" i="32"/>
  <c r="AX26" i="32"/>
  <c r="AW23" i="32"/>
  <c r="AX23" i="32"/>
  <c r="AP23" i="32"/>
  <c r="AQ23" i="32"/>
  <c r="AR23" i="32"/>
  <c r="AP22" i="32"/>
  <c r="AQ22" i="32"/>
  <c r="AR22" i="32"/>
  <c r="AS23" i="32"/>
  <c r="AS24" i="32"/>
  <c r="AP24" i="32"/>
  <c r="AQ24" i="32"/>
  <c r="AR24" i="32"/>
  <c r="AS25" i="32"/>
  <c r="AP25" i="32"/>
  <c r="AQ25" i="32"/>
  <c r="AR25" i="32"/>
  <c r="AS26" i="32"/>
  <c r="AP26" i="32"/>
  <c r="AQ26" i="32"/>
  <c r="AR26" i="32"/>
  <c r="AS27" i="32"/>
  <c r="AT24" i="32"/>
  <c r="AT25" i="32"/>
  <c r="AT26" i="32"/>
  <c r="AT27" i="32"/>
  <c r="AT23" i="32"/>
  <c r="AQ27" i="32"/>
  <c r="AR27" i="32"/>
  <c r="AJ23" i="32"/>
  <c r="AJ22" i="32"/>
  <c r="AJ24" i="32"/>
  <c r="AK23" i="32"/>
  <c r="X22" i="32"/>
  <c r="X26" i="32"/>
  <c r="AK24" i="32"/>
  <c r="AK22" i="32"/>
  <c r="AC22" i="32"/>
  <c r="AE22" i="32"/>
  <c r="AC23" i="32"/>
  <c r="AE23" i="32"/>
  <c r="AC24" i="32"/>
  <c r="AE24" i="32"/>
  <c r="AC25" i="32"/>
  <c r="AE25" i="32"/>
  <c r="AC26" i="32"/>
  <c r="AE26" i="32"/>
  <c r="AC27" i="32"/>
  <c r="AE27" i="32"/>
  <c r="AG22" i="32"/>
  <c r="X28" i="32"/>
  <c r="X30" i="32"/>
  <c r="BN9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2" i="5"/>
  <c r="BU12" i="5"/>
  <c r="BU13" i="5"/>
  <c r="BU14" i="5"/>
  <c r="BU15" i="5"/>
  <c r="BU16" i="5"/>
  <c r="BU17" i="5"/>
  <c r="BU18" i="5"/>
  <c r="BU19" i="5"/>
  <c r="BU11" i="5"/>
  <c r="CA11" i="5"/>
  <c r="CB11" i="5"/>
  <c r="CA12" i="5"/>
  <c r="CB12" i="5"/>
  <c r="CA13" i="5"/>
  <c r="CB13" i="5"/>
  <c r="CA14" i="5"/>
  <c r="CB14" i="5"/>
  <c r="CA15" i="5"/>
  <c r="CB15" i="5"/>
  <c r="CA16" i="5"/>
  <c r="CB16" i="5"/>
  <c r="CA17" i="5"/>
  <c r="CB17" i="5"/>
  <c r="CA18" i="5"/>
  <c r="CB18" i="5"/>
  <c r="CA19" i="5"/>
  <c r="CB19" i="5"/>
  <c r="BZ12" i="5"/>
  <c r="BZ13" i="5"/>
  <c r="BZ14" i="5"/>
  <c r="BZ15" i="5"/>
  <c r="BZ16" i="5"/>
  <c r="BZ17" i="5"/>
  <c r="BZ18" i="5"/>
  <c r="BZ19" i="5"/>
  <c r="BZ11" i="5"/>
  <c r="BW19" i="5"/>
  <c r="BX19" i="5"/>
  <c r="BW18" i="5"/>
  <c r="BX18" i="5"/>
  <c r="BW17" i="5"/>
  <c r="BX17" i="5"/>
  <c r="BW16" i="5"/>
  <c r="BX16" i="5"/>
  <c r="BW15" i="5"/>
  <c r="BX15" i="5"/>
  <c r="BW14" i="5"/>
  <c r="BX14" i="5"/>
  <c r="BW13" i="5"/>
  <c r="BX13" i="5"/>
  <c r="BW12" i="5"/>
  <c r="BX12" i="5"/>
  <c r="BW11" i="5"/>
  <c r="BX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O10" i="32"/>
  <c r="S10" i="32"/>
  <c r="P10" i="32"/>
  <c r="T10" i="32"/>
  <c r="O11" i="32"/>
  <c r="S11" i="32"/>
  <c r="P11" i="32"/>
  <c r="T11" i="32"/>
  <c r="O12" i="32"/>
  <c r="S12" i="32"/>
  <c r="P12" i="32"/>
  <c r="T12" i="32"/>
  <c r="O13" i="32"/>
  <c r="S13" i="32"/>
  <c r="P13" i="32"/>
  <c r="T13" i="32"/>
  <c r="O14" i="32"/>
  <c r="S14" i="32"/>
  <c r="P14" i="32"/>
  <c r="T14" i="32"/>
  <c r="O15" i="32"/>
  <c r="S15" i="32"/>
  <c r="P15" i="32"/>
  <c r="T15" i="32"/>
  <c r="O16" i="32"/>
  <c r="S16" i="32"/>
  <c r="P16" i="32"/>
  <c r="T16" i="32"/>
  <c r="O17" i="32"/>
  <c r="S17" i="32"/>
  <c r="P17" i="32"/>
  <c r="T17" i="32"/>
  <c r="O18" i="32"/>
  <c r="S18" i="32"/>
  <c r="P18" i="32"/>
  <c r="T18" i="32"/>
  <c r="O9" i="32"/>
  <c r="S9" i="32"/>
  <c r="P9" i="32"/>
  <c r="T9" i="32"/>
  <c r="R10" i="32"/>
  <c r="R11" i="32"/>
  <c r="R12" i="32"/>
  <c r="R13" i="32"/>
  <c r="R14" i="32"/>
  <c r="R15" i="32"/>
  <c r="R16" i="32"/>
  <c r="R17" i="32"/>
  <c r="R18" i="32"/>
  <c r="R9" i="32"/>
  <c r="B8" i="31"/>
  <c r="H12" i="23"/>
  <c r="I12" i="23"/>
  <c r="J12" i="23"/>
  <c r="K12" i="23"/>
  <c r="L12" i="23"/>
  <c r="M12" i="23"/>
  <c r="N12" i="23"/>
  <c r="O12" i="23"/>
  <c r="H13" i="23"/>
  <c r="I13" i="23"/>
  <c r="J13" i="23"/>
  <c r="K13" i="23"/>
  <c r="L13" i="23"/>
  <c r="M13" i="23"/>
  <c r="N13" i="23"/>
  <c r="O13" i="23"/>
  <c r="G13" i="23"/>
  <c r="G12" i="23"/>
  <c r="H11" i="23"/>
  <c r="I11" i="23"/>
  <c r="J11" i="23"/>
  <c r="K11" i="23"/>
  <c r="L11" i="23"/>
  <c r="M11" i="23"/>
  <c r="N11" i="23"/>
  <c r="O11" i="23"/>
  <c r="G11" i="23"/>
  <c r="X10" i="31"/>
  <c r="X11" i="31"/>
  <c r="X12" i="31"/>
  <c r="X13" i="31"/>
  <c r="X14" i="31"/>
  <c r="X15" i="31"/>
  <c r="X16" i="31"/>
  <c r="X17" i="31"/>
  <c r="X9" i="31"/>
  <c r="S9" i="31"/>
  <c r="AA9" i="31"/>
  <c r="AA10" i="31"/>
  <c r="AA11" i="31"/>
  <c r="AA12" i="31"/>
  <c r="AA13" i="31"/>
  <c r="AA14" i="31"/>
  <c r="AA15" i="31"/>
  <c r="AA16" i="31"/>
  <c r="AA17" i="31"/>
  <c r="R9" i="31"/>
  <c r="Z9" i="31"/>
  <c r="Z10" i="31"/>
  <c r="Z11" i="31"/>
  <c r="Z12" i="31"/>
  <c r="Z13" i="31"/>
  <c r="Z14" i="31"/>
  <c r="Z15" i="31"/>
  <c r="Z16" i="31"/>
  <c r="Z17" i="31"/>
  <c r="Y11" i="31"/>
  <c r="Y12" i="31"/>
  <c r="Y13" i="31"/>
  <c r="Y14" i="31"/>
  <c r="Y15" i="31"/>
  <c r="Y16" i="31"/>
  <c r="Y17" i="31"/>
  <c r="Y10" i="31"/>
  <c r="Y9" i="31"/>
  <c r="C6" i="31"/>
  <c r="AF5" i="31"/>
  <c r="AG5" i="31"/>
  <c r="AK5" i="31"/>
  <c r="AN5" i="31"/>
  <c r="AQ5" i="31"/>
  <c r="AF6" i="31"/>
  <c r="AG6" i="31"/>
  <c r="AK6" i="31"/>
  <c r="AN6" i="31"/>
  <c r="AL6" i="31"/>
  <c r="AO6" i="31"/>
  <c r="AR6" i="31"/>
  <c r="AR7" i="31"/>
  <c r="AF7" i="31"/>
  <c r="AG7" i="31"/>
  <c r="AL7" i="31"/>
  <c r="AO7" i="31"/>
  <c r="AM7" i="31"/>
  <c r="AP7" i="31"/>
  <c r="AS7" i="31"/>
  <c r="AS6" i="31"/>
  <c r="AS5" i="31"/>
  <c r="B14" i="31"/>
  <c r="C14" i="31"/>
  <c r="D13" i="23"/>
  <c r="AR5" i="31"/>
  <c r="B13" i="31"/>
  <c r="C13" i="31"/>
  <c r="D12" i="23"/>
  <c r="B12" i="31"/>
  <c r="D11" i="23"/>
  <c r="AV5" i="31"/>
  <c r="AW5" i="31"/>
  <c r="AU5" i="31"/>
  <c r="Q12" i="31"/>
  <c r="T12" i="31"/>
  <c r="Q13" i="31"/>
  <c r="T13" i="31"/>
  <c r="Q14" i="31"/>
  <c r="T14" i="31"/>
  <c r="AH6" i="31"/>
  <c r="R12" i="31"/>
  <c r="U12" i="31"/>
  <c r="R13" i="31"/>
  <c r="U13" i="31"/>
  <c r="R14" i="31"/>
  <c r="U14" i="31"/>
  <c r="AI6" i="31"/>
  <c r="R15" i="31"/>
  <c r="U15" i="31"/>
  <c r="R16" i="31"/>
  <c r="U16" i="31"/>
  <c r="R17" i="31"/>
  <c r="U17" i="31"/>
  <c r="AI7" i="31"/>
  <c r="S15" i="31"/>
  <c r="V15" i="31"/>
  <c r="S16" i="31"/>
  <c r="V16" i="31"/>
  <c r="S17" i="31"/>
  <c r="V17" i="31"/>
  <c r="AJ7" i="31"/>
  <c r="AQ6" i="31"/>
  <c r="AQ7" i="31"/>
  <c r="AL5" i="31"/>
  <c r="AO5" i="31"/>
  <c r="AM5" i="31"/>
  <c r="AP5" i="31"/>
  <c r="AM6" i="31"/>
  <c r="AP6" i="31"/>
  <c r="AK7" i="31"/>
  <c r="AN7" i="31"/>
  <c r="AJ6" i="31"/>
  <c r="Q17" i="31"/>
  <c r="Q16" i="31"/>
  <c r="Q15" i="31"/>
  <c r="T15" i="31"/>
  <c r="T16" i="31"/>
  <c r="T17" i="31"/>
  <c r="AH7" i="31"/>
  <c r="AI5" i="31"/>
  <c r="AJ5" i="31"/>
  <c r="Q11" i="31"/>
  <c r="Q10" i="31"/>
  <c r="Q9" i="31"/>
  <c r="T9" i="31"/>
  <c r="T10" i="31"/>
  <c r="T11" i="31"/>
  <c r="AH5" i="31"/>
  <c r="R10" i="31"/>
  <c r="S10" i="31"/>
  <c r="R11" i="31"/>
  <c r="S11" i="31"/>
  <c r="S12" i="31"/>
  <c r="S13" i="31"/>
  <c r="S14" i="31"/>
  <c r="K12" i="31"/>
  <c r="L12" i="31"/>
  <c r="K11" i="31"/>
  <c r="L11" i="31"/>
  <c r="M12" i="31"/>
  <c r="K13" i="31"/>
  <c r="L13" i="31"/>
  <c r="M13" i="31"/>
  <c r="K14" i="31"/>
  <c r="L14" i="31"/>
  <c r="M14" i="31"/>
  <c r="K15" i="31"/>
  <c r="L15" i="31"/>
  <c r="M15" i="31"/>
  <c r="K16" i="31"/>
  <c r="L16" i="31"/>
  <c r="M16" i="31"/>
  <c r="K17" i="31"/>
  <c r="L17" i="31"/>
  <c r="M17" i="31"/>
  <c r="K9" i="31"/>
  <c r="L9" i="31"/>
  <c r="M9" i="31"/>
  <c r="K10" i="31"/>
  <c r="L10" i="31"/>
  <c r="M10" i="31"/>
  <c r="M11" i="31"/>
  <c r="P17" i="30"/>
  <c r="D19" i="30"/>
  <c r="P18" i="30"/>
  <c r="D20" i="30"/>
  <c r="P19" i="30"/>
  <c r="D21" i="30"/>
  <c r="P20" i="30"/>
  <c r="D22" i="30"/>
  <c r="P21" i="30"/>
  <c r="D23" i="30"/>
  <c r="P22" i="30"/>
  <c r="D24" i="30"/>
  <c r="P23" i="30"/>
  <c r="D25" i="30"/>
  <c r="P24" i="30"/>
  <c r="D26" i="30"/>
  <c r="P16" i="30"/>
  <c r="D18" i="30"/>
  <c r="J17" i="30"/>
  <c r="J16" i="30"/>
  <c r="K17" i="30"/>
  <c r="S17" i="30"/>
  <c r="J18" i="30"/>
  <c r="K18" i="30"/>
  <c r="S18" i="30"/>
  <c r="J19" i="30"/>
  <c r="K19" i="30"/>
  <c r="S19" i="30"/>
  <c r="J20" i="30"/>
  <c r="K20" i="30"/>
  <c r="S20" i="30"/>
  <c r="J21" i="30"/>
  <c r="K21" i="30"/>
  <c r="S21" i="30"/>
  <c r="J22" i="30"/>
  <c r="K22" i="30"/>
  <c r="S22" i="30"/>
  <c r="J23" i="30"/>
  <c r="K23" i="30"/>
  <c r="S23" i="30"/>
  <c r="J24" i="30"/>
  <c r="K24" i="30"/>
  <c r="S24" i="30"/>
  <c r="K16" i="30"/>
  <c r="S16" i="30"/>
  <c r="T21" i="30"/>
  <c r="C23" i="30"/>
  <c r="T22" i="30"/>
  <c r="C24" i="30"/>
  <c r="T23" i="30"/>
  <c r="C25" i="30"/>
  <c r="T24" i="30"/>
  <c r="C26" i="30"/>
  <c r="B73" i="4"/>
  <c r="M21" i="30"/>
  <c r="B63" i="4"/>
  <c r="M20" i="30"/>
  <c r="N21" i="30"/>
  <c r="Q21" i="30"/>
  <c r="R21" i="30"/>
  <c r="B83" i="4"/>
  <c r="M22" i="30"/>
  <c r="N22" i="30"/>
  <c r="Q22" i="30"/>
  <c r="R22" i="30"/>
  <c r="B93" i="4"/>
  <c r="M23" i="30"/>
  <c r="N23" i="30"/>
  <c r="Q23" i="30"/>
  <c r="R23" i="30"/>
  <c r="B103" i="4"/>
  <c r="M24" i="30"/>
  <c r="N24" i="30"/>
  <c r="Q24" i="30"/>
  <c r="R24" i="30"/>
  <c r="T20" i="30"/>
  <c r="C22" i="30"/>
  <c r="T19" i="30"/>
  <c r="C21" i="30"/>
  <c r="B53" i="4"/>
  <c r="M19" i="30"/>
  <c r="N20" i="30"/>
  <c r="Q20" i="30"/>
  <c r="R20" i="30"/>
  <c r="T18" i="30"/>
  <c r="C20" i="30"/>
  <c r="B43" i="4"/>
  <c r="M18" i="30"/>
  <c r="N19" i="30"/>
  <c r="Q19" i="30"/>
  <c r="R19" i="30"/>
  <c r="T17" i="30"/>
  <c r="C19" i="30"/>
  <c r="B33" i="4"/>
  <c r="M17" i="30"/>
  <c r="N18" i="30"/>
  <c r="Q18" i="30"/>
  <c r="R18" i="30"/>
  <c r="T16" i="30"/>
  <c r="C18" i="30"/>
  <c r="B23" i="4"/>
  <c r="M16" i="30"/>
  <c r="N17" i="30"/>
  <c r="Q17" i="30"/>
  <c r="R17" i="30"/>
  <c r="N16" i="30"/>
  <c r="Q16" i="30"/>
  <c r="R16" i="30"/>
  <c r="J32" i="29"/>
  <c r="AL13" i="5"/>
  <c r="C14" i="5"/>
  <c r="AM9" i="5"/>
  <c r="AM13" i="5"/>
  <c r="AL12" i="5"/>
  <c r="AM12" i="5"/>
  <c r="AN13" i="5"/>
  <c r="AO13" i="5"/>
  <c r="AL14" i="5"/>
  <c r="AM14" i="5"/>
  <c r="AN14" i="5"/>
  <c r="AO14" i="5"/>
  <c r="AL15" i="5"/>
  <c r="AM15" i="5"/>
  <c r="AN15" i="5"/>
  <c r="AO15" i="5"/>
  <c r="AL16" i="5"/>
  <c r="AM16" i="5"/>
  <c r="AN16" i="5"/>
  <c r="AO16" i="5"/>
  <c r="AL17" i="5"/>
  <c r="AM17" i="5"/>
  <c r="AN17" i="5"/>
  <c r="AO17" i="5"/>
  <c r="AL18" i="5"/>
  <c r="AM18" i="5"/>
  <c r="AN18" i="5"/>
  <c r="AO18" i="5"/>
  <c r="AL19" i="5"/>
  <c r="AM19" i="5"/>
  <c r="AN19" i="5"/>
  <c r="AO19" i="5"/>
  <c r="AL20" i="5"/>
  <c r="AM20" i="5"/>
  <c r="AN20" i="5"/>
  <c r="AO20" i="5"/>
  <c r="AN12" i="5"/>
  <c r="AO12" i="5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44" i="28"/>
  <c r="S19" i="28"/>
  <c r="H45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15" i="28"/>
  <c r="AI37" i="28"/>
  <c r="J15" i="28"/>
  <c r="K15" i="28"/>
  <c r="L15" i="28"/>
  <c r="J16" i="28"/>
  <c r="K16" i="28"/>
  <c r="L16" i="28"/>
  <c r="P16" i="28"/>
  <c r="J17" i="28"/>
  <c r="K17" i="28"/>
  <c r="L17" i="28"/>
  <c r="P17" i="28"/>
  <c r="J18" i="28"/>
  <c r="K18" i="28"/>
  <c r="L18" i="28"/>
  <c r="P18" i="28"/>
  <c r="J19" i="28"/>
  <c r="K19" i="28"/>
  <c r="L19" i="28"/>
  <c r="P19" i="28"/>
  <c r="J20" i="28"/>
  <c r="K20" i="28"/>
  <c r="L20" i="28"/>
  <c r="P20" i="28"/>
  <c r="J21" i="28"/>
  <c r="K21" i="28"/>
  <c r="L21" i="28"/>
  <c r="P21" i="28"/>
  <c r="J22" i="28"/>
  <c r="K22" i="28"/>
  <c r="L22" i="28"/>
  <c r="P22" i="28"/>
  <c r="J23" i="28"/>
  <c r="K23" i="28"/>
  <c r="L23" i="28"/>
  <c r="P23" i="28"/>
  <c r="J24" i="28"/>
  <c r="K24" i="28"/>
  <c r="L24" i="28"/>
  <c r="P24" i="28"/>
  <c r="J25" i="28"/>
  <c r="K25" i="28"/>
  <c r="L25" i="28"/>
  <c r="P25" i="28"/>
  <c r="J26" i="28"/>
  <c r="K26" i="28"/>
  <c r="L26" i="28"/>
  <c r="P26" i="28"/>
  <c r="J27" i="28"/>
  <c r="K27" i="28"/>
  <c r="L27" i="28"/>
  <c r="P27" i="28"/>
  <c r="J28" i="28"/>
  <c r="K28" i="28"/>
  <c r="L28" i="28"/>
  <c r="P28" i="28"/>
  <c r="J29" i="28"/>
  <c r="K29" i="28"/>
  <c r="L29" i="28"/>
  <c r="P29" i="28"/>
  <c r="J30" i="28"/>
  <c r="K30" i="28"/>
  <c r="L30" i="28"/>
  <c r="P30" i="28"/>
  <c r="J31" i="28"/>
  <c r="K31" i="28"/>
  <c r="L31" i="28"/>
  <c r="P31" i="28"/>
  <c r="J32" i="28"/>
  <c r="K32" i="28"/>
  <c r="L32" i="28"/>
  <c r="P32" i="28"/>
  <c r="J33" i="28"/>
  <c r="K33" i="28"/>
  <c r="L33" i="28"/>
  <c r="P33" i="28"/>
  <c r="J34" i="28"/>
  <c r="K34" i="28"/>
  <c r="L34" i="28"/>
  <c r="P34" i="28"/>
  <c r="J35" i="28"/>
  <c r="K35" i="28"/>
  <c r="L35" i="28"/>
  <c r="P35" i="28"/>
  <c r="J36" i="28"/>
  <c r="K36" i="28"/>
  <c r="L36" i="28"/>
  <c r="P36" i="28"/>
  <c r="J37" i="28"/>
  <c r="K37" i="28"/>
  <c r="L37" i="28"/>
  <c r="P37" i="28"/>
  <c r="J38" i="28"/>
  <c r="K38" i="28"/>
  <c r="L38" i="28"/>
  <c r="P38" i="28"/>
  <c r="J39" i="28"/>
  <c r="K39" i="28"/>
  <c r="L39" i="28"/>
  <c r="P39" i="28"/>
  <c r="J40" i="28"/>
  <c r="K40" i="28"/>
  <c r="L40" i="28"/>
  <c r="P40" i="28"/>
  <c r="J41" i="28"/>
  <c r="K41" i="28"/>
  <c r="L41" i="28"/>
  <c r="P41" i="28"/>
  <c r="J42" i="28"/>
  <c r="K42" i="28"/>
  <c r="L42" i="28"/>
  <c r="P42" i="28"/>
  <c r="J43" i="28"/>
  <c r="K43" i="28"/>
  <c r="L43" i="28"/>
  <c r="P43" i="28"/>
  <c r="J44" i="28"/>
  <c r="K44" i="28"/>
  <c r="L44" i="28"/>
  <c r="P44" i="28"/>
  <c r="J45" i="28"/>
  <c r="K45" i="28"/>
  <c r="L45" i="28"/>
  <c r="P45" i="28"/>
  <c r="J46" i="28"/>
  <c r="K46" i="28"/>
  <c r="L46" i="28"/>
  <c r="P46" i="28"/>
  <c r="J47" i="28"/>
  <c r="K47" i="28"/>
  <c r="L47" i="28"/>
  <c r="P47" i="28"/>
  <c r="J48" i="28"/>
  <c r="K48" i="28"/>
  <c r="L48" i="28"/>
  <c r="P48" i="28"/>
  <c r="J49" i="28"/>
  <c r="K49" i="28"/>
  <c r="L49" i="28"/>
  <c r="P49" i="28"/>
  <c r="J50" i="28"/>
  <c r="K50" i="28"/>
  <c r="L50" i="28"/>
  <c r="P50" i="28"/>
  <c r="J51" i="28"/>
  <c r="K51" i="28"/>
  <c r="L51" i="28"/>
  <c r="P51" i="28"/>
  <c r="J52" i="28"/>
  <c r="K52" i="28"/>
  <c r="L52" i="28"/>
  <c r="P52" i="28"/>
  <c r="J53" i="28"/>
  <c r="K53" i="28"/>
  <c r="L53" i="28"/>
  <c r="P53" i="28"/>
  <c r="J54" i="28"/>
  <c r="K54" i="28"/>
  <c r="L54" i="28"/>
  <c r="P54" i="28"/>
  <c r="J55" i="28"/>
  <c r="K55" i="28"/>
  <c r="L55" i="28"/>
  <c r="P55" i="28"/>
  <c r="J56" i="28"/>
  <c r="K56" i="28"/>
  <c r="L56" i="28"/>
  <c r="P56" i="28"/>
  <c r="J57" i="28"/>
  <c r="K57" i="28"/>
  <c r="L57" i="28"/>
  <c r="P57" i="28"/>
  <c r="J58" i="28"/>
  <c r="K58" i="28"/>
  <c r="L58" i="28"/>
  <c r="P58" i="28"/>
  <c r="J59" i="28"/>
  <c r="K59" i="28"/>
  <c r="L59" i="28"/>
  <c r="P59" i="28"/>
  <c r="J60" i="28"/>
  <c r="K60" i="28"/>
  <c r="L60" i="28"/>
  <c r="P60" i="28"/>
  <c r="J61" i="28"/>
  <c r="K61" i="28"/>
  <c r="L61" i="28"/>
  <c r="P61" i="28"/>
  <c r="J62" i="28"/>
  <c r="K62" i="28"/>
  <c r="L62" i="28"/>
  <c r="P62" i="28"/>
  <c r="J63" i="28"/>
  <c r="K63" i="28"/>
  <c r="L63" i="28"/>
  <c r="P63" i="28"/>
  <c r="J64" i="28"/>
  <c r="K64" i="28"/>
  <c r="L64" i="28"/>
  <c r="P64" i="28"/>
  <c r="J65" i="28"/>
  <c r="K65" i="28"/>
  <c r="L65" i="28"/>
  <c r="P65" i="28"/>
  <c r="J66" i="28"/>
  <c r="K66" i="28"/>
  <c r="L66" i="28"/>
  <c r="P66" i="28"/>
  <c r="J67" i="28"/>
  <c r="K67" i="28"/>
  <c r="L67" i="28"/>
  <c r="P67" i="28"/>
  <c r="J68" i="28"/>
  <c r="K68" i="28"/>
  <c r="L68" i="28"/>
  <c r="P68" i="28"/>
  <c r="J69" i="28"/>
  <c r="K69" i="28"/>
  <c r="L69" i="28"/>
  <c r="P69" i="28"/>
  <c r="J70" i="28"/>
  <c r="K70" i="28"/>
  <c r="L70" i="28"/>
  <c r="P70" i="28"/>
  <c r="J71" i="28"/>
  <c r="K71" i="28"/>
  <c r="L71" i="28"/>
  <c r="P71" i="28"/>
  <c r="J72" i="28"/>
  <c r="K72" i="28"/>
  <c r="L72" i="28"/>
  <c r="P72" i="28"/>
  <c r="J73" i="28"/>
  <c r="K73" i="28"/>
  <c r="L73" i="28"/>
  <c r="P73" i="28"/>
  <c r="J74" i="28"/>
  <c r="K74" i="28"/>
  <c r="L74" i="28"/>
  <c r="P74" i="28"/>
  <c r="J75" i="28"/>
  <c r="K75" i="28"/>
  <c r="L75" i="28"/>
  <c r="P75" i="28"/>
  <c r="J76" i="28"/>
  <c r="K76" i="28"/>
  <c r="L76" i="28"/>
  <c r="P76" i="28"/>
  <c r="J77" i="28"/>
  <c r="K77" i="28"/>
  <c r="L77" i="28"/>
  <c r="P77" i="28"/>
  <c r="J78" i="28"/>
  <c r="K78" i="28"/>
  <c r="L78" i="28"/>
  <c r="P78" i="28"/>
  <c r="J79" i="28"/>
  <c r="K79" i="28"/>
  <c r="L79" i="28"/>
  <c r="P79" i="28"/>
  <c r="J80" i="28"/>
  <c r="K80" i="28"/>
  <c r="L80" i="28"/>
  <c r="P80" i="28"/>
  <c r="J81" i="28"/>
  <c r="K81" i="28"/>
  <c r="L81" i="28"/>
  <c r="P81" i="28"/>
  <c r="J82" i="28"/>
  <c r="K82" i="28"/>
  <c r="L82" i="28"/>
  <c r="P82" i="28"/>
  <c r="J83" i="28"/>
  <c r="K83" i="28"/>
  <c r="L83" i="28"/>
  <c r="P83" i="28"/>
  <c r="J84" i="28"/>
  <c r="K84" i="28"/>
  <c r="L84" i="28"/>
  <c r="P84" i="28"/>
  <c r="J85" i="28"/>
  <c r="K85" i="28"/>
  <c r="L85" i="28"/>
  <c r="P85" i="28"/>
  <c r="J86" i="28"/>
  <c r="K86" i="28"/>
  <c r="L86" i="28"/>
  <c r="P86" i="28"/>
  <c r="J87" i="28"/>
  <c r="K87" i="28"/>
  <c r="L87" i="28"/>
  <c r="P87" i="28"/>
  <c r="J88" i="28"/>
  <c r="K88" i="28"/>
  <c r="L88" i="28"/>
  <c r="P88" i="28"/>
  <c r="J89" i="28"/>
  <c r="K89" i="28"/>
  <c r="L89" i="28"/>
  <c r="P89" i="28"/>
  <c r="J90" i="28"/>
  <c r="K90" i="28"/>
  <c r="L90" i="28"/>
  <c r="P90" i="28"/>
  <c r="J91" i="28"/>
  <c r="K91" i="28"/>
  <c r="L91" i="28"/>
  <c r="P91" i="28"/>
  <c r="J92" i="28"/>
  <c r="K92" i="28"/>
  <c r="L92" i="28"/>
  <c r="P92" i="28"/>
  <c r="J93" i="28"/>
  <c r="K93" i="28"/>
  <c r="L93" i="28"/>
  <c r="P93" i="28"/>
  <c r="J94" i="28"/>
  <c r="K94" i="28"/>
  <c r="L94" i="28"/>
  <c r="P94" i="28"/>
  <c r="J95" i="28"/>
  <c r="K95" i="28"/>
  <c r="L95" i="28"/>
  <c r="P95" i="28"/>
  <c r="J96" i="28"/>
  <c r="K96" i="28"/>
  <c r="L96" i="28"/>
  <c r="P96" i="28"/>
  <c r="J97" i="28"/>
  <c r="K97" i="28"/>
  <c r="L97" i="28"/>
  <c r="P97" i="28"/>
  <c r="J98" i="28"/>
  <c r="K98" i="28"/>
  <c r="L98" i="28"/>
  <c r="P98" i="28"/>
  <c r="J99" i="28"/>
  <c r="K99" i="28"/>
  <c r="L99" i="28"/>
  <c r="P99" i="28"/>
  <c r="J100" i="28"/>
  <c r="K100" i="28"/>
  <c r="L100" i="28"/>
  <c r="P100" i="28"/>
  <c r="J101" i="28"/>
  <c r="K101" i="28"/>
  <c r="L101" i="28"/>
  <c r="P101" i="28"/>
  <c r="J102" i="28"/>
  <c r="K102" i="28"/>
  <c r="L102" i="28"/>
  <c r="P102" i="28"/>
  <c r="J103" i="28"/>
  <c r="K103" i="28"/>
  <c r="L103" i="28"/>
  <c r="P103" i="28"/>
  <c r="J104" i="28"/>
  <c r="K104" i="28"/>
  <c r="L104" i="28"/>
  <c r="P104" i="28"/>
  <c r="J105" i="28"/>
  <c r="K105" i="28"/>
  <c r="L105" i="28"/>
  <c r="P105" i="28"/>
  <c r="J106" i="28"/>
  <c r="K106" i="28"/>
  <c r="L106" i="28"/>
  <c r="P106" i="28"/>
  <c r="J107" i="28"/>
  <c r="K107" i="28"/>
  <c r="L107" i="28"/>
  <c r="P107" i="28"/>
  <c r="J108" i="28"/>
  <c r="K108" i="28"/>
  <c r="L108" i="28"/>
  <c r="P108" i="28"/>
  <c r="J109" i="28"/>
  <c r="K109" i="28"/>
  <c r="L109" i="28"/>
  <c r="P109" i="28"/>
  <c r="J110" i="28"/>
  <c r="K110" i="28"/>
  <c r="L110" i="28"/>
  <c r="P110" i="28"/>
  <c r="J111" i="28"/>
  <c r="K111" i="28"/>
  <c r="L111" i="28"/>
  <c r="P111" i="28"/>
  <c r="J112" i="28"/>
  <c r="K112" i="28"/>
  <c r="L112" i="28"/>
  <c r="P112" i="28"/>
  <c r="J113" i="28"/>
  <c r="K113" i="28"/>
  <c r="L113" i="28"/>
  <c r="P113" i="28"/>
  <c r="J114" i="28"/>
  <c r="K114" i="28"/>
  <c r="L114" i="28"/>
  <c r="P114" i="28"/>
  <c r="P15" i="28"/>
  <c r="O4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5" i="28"/>
  <c r="O76" i="28"/>
  <c r="O77" i="28"/>
  <c r="O78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99" i="28"/>
  <c r="O100" i="28"/>
  <c r="O101" i="28"/>
  <c r="O102" i="28"/>
  <c r="O103" i="28"/>
  <c r="O104" i="28"/>
  <c r="O105" i="28"/>
  <c r="O106" i="28"/>
  <c r="O107" i="28"/>
  <c r="O108" i="28"/>
  <c r="O109" i="28"/>
  <c r="O110" i="28"/>
  <c r="O111" i="28"/>
  <c r="O112" i="28"/>
  <c r="O113" i="28"/>
  <c r="O114" i="28"/>
  <c r="O15" i="28"/>
  <c r="M41" i="28"/>
  <c r="Q41" i="28"/>
  <c r="M15" i="28"/>
  <c r="M16" i="28"/>
  <c r="N16" i="28"/>
  <c r="M17" i="28"/>
  <c r="N17" i="28"/>
  <c r="M18" i="28"/>
  <c r="N18" i="28"/>
  <c r="M19" i="28"/>
  <c r="N19" i="28"/>
  <c r="M20" i="28"/>
  <c r="N20" i="28"/>
  <c r="M21" i="28"/>
  <c r="N21" i="28"/>
  <c r="M22" i="28"/>
  <c r="N22" i="28"/>
  <c r="M23" i="28"/>
  <c r="N23" i="28"/>
  <c r="M24" i="28"/>
  <c r="N24" i="28"/>
  <c r="M25" i="28"/>
  <c r="N25" i="28"/>
  <c r="M26" i="28"/>
  <c r="N26" i="28"/>
  <c r="M27" i="28"/>
  <c r="N27" i="28"/>
  <c r="M28" i="28"/>
  <c r="N28" i="28"/>
  <c r="M29" i="28"/>
  <c r="N29" i="28"/>
  <c r="M30" i="28"/>
  <c r="N30" i="28"/>
  <c r="M31" i="28"/>
  <c r="N31" i="28"/>
  <c r="M32" i="28"/>
  <c r="N32" i="28"/>
  <c r="M33" i="28"/>
  <c r="N33" i="28"/>
  <c r="M34" i="28"/>
  <c r="N34" i="28"/>
  <c r="M35" i="28"/>
  <c r="N35" i="28"/>
  <c r="M36" i="28"/>
  <c r="N36" i="28"/>
  <c r="M37" i="28"/>
  <c r="N37" i="28"/>
  <c r="M38" i="28"/>
  <c r="N38" i="28"/>
  <c r="M39" i="28"/>
  <c r="N39" i="28"/>
  <c r="M40" i="28"/>
  <c r="N40" i="28"/>
  <c r="N41" i="28"/>
  <c r="M42" i="28"/>
  <c r="N42" i="28"/>
  <c r="M43" i="28"/>
  <c r="N43" i="28"/>
  <c r="M44" i="28"/>
  <c r="N44" i="28"/>
  <c r="M45" i="28"/>
  <c r="N45" i="28"/>
  <c r="M46" i="28"/>
  <c r="N46" i="28"/>
  <c r="M47" i="28"/>
  <c r="N47" i="28"/>
  <c r="M48" i="28"/>
  <c r="N48" i="28"/>
  <c r="M49" i="28"/>
  <c r="N49" i="28"/>
  <c r="M50" i="28"/>
  <c r="N50" i="28"/>
  <c r="M51" i="28"/>
  <c r="N51" i="28"/>
  <c r="M52" i="28"/>
  <c r="N52" i="28"/>
  <c r="M53" i="28"/>
  <c r="N53" i="28"/>
  <c r="M54" i="28"/>
  <c r="N54" i="28"/>
  <c r="M55" i="28"/>
  <c r="N55" i="28"/>
  <c r="M56" i="28"/>
  <c r="N56" i="28"/>
  <c r="M57" i="28"/>
  <c r="N57" i="28"/>
  <c r="M58" i="28"/>
  <c r="N58" i="28"/>
  <c r="M59" i="28"/>
  <c r="N59" i="28"/>
  <c r="M60" i="28"/>
  <c r="N60" i="28"/>
  <c r="M61" i="28"/>
  <c r="N61" i="28"/>
  <c r="M62" i="28"/>
  <c r="N62" i="28"/>
  <c r="M63" i="28"/>
  <c r="N63" i="28"/>
  <c r="M64" i="28"/>
  <c r="N64" i="28"/>
  <c r="M65" i="28"/>
  <c r="N65" i="28"/>
  <c r="M66" i="28"/>
  <c r="N66" i="28"/>
  <c r="M67" i="28"/>
  <c r="N67" i="28"/>
  <c r="M68" i="28"/>
  <c r="N68" i="28"/>
  <c r="M69" i="28"/>
  <c r="N69" i="28"/>
  <c r="M70" i="28"/>
  <c r="N70" i="28"/>
  <c r="M71" i="28"/>
  <c r="N71" i="28"/>
  <c r="M72" i="28"/>
  <c r="N72" i="28"/>
  <c r="M73" i="28"/>
  <c r="N73" i="28"/>
  <c r="M74" i="28"/>
  <c r="N74" i="28"/>
  <c r="M75" i="28"/>
  <c r="N75" i="28"/>
  <c r="M76" i="28"/>
  <c r="N76" i="28"/>
  <c r="M77" i="28"/>
  <c r="N77" i="28"/>
  <c r="M78" i="28"/>
  <c r="N78" i="28"/>
  <c r="M79" i="28"/>
  <c r="N79" i="28"/>
  <c r="M80" i="28"/>
  <c r="N80" i="28"/>
  <c r="M81" i="28"/>
  <c r="N81" i="28"/>
  <c r="M82" i="28"/>
  <c r="N82" i="28"/>
  <c r="M83" i="28"/>
  <c r="N83" i="28"/>
  <c r="M84" i="28"/>
  <c r="N84" i="28"/>
  <c r="M85" i="28"/>
  <c r="N85" i="28"/>
  <c r="M86" i="28"/>
  <c r="N86" i="28"/>
  <c r="M87" i="28"/>
  <c r="N87" i="28"/>
  <c r="M88" i="28"/>
  <c r="N88" i="28"/>
  <c r="M89" i="28"/>
  <c r="N89" i="28"/>
  <c r="M90" i="28"/>
  <c r="N90" i="28"/>
  <c r="M91" i="28"/>
  <c r="N91" i="28"/>
  <c r="M92" i="28"/>
  <c r="N92" i="28"/>
  <c r="M93" i="28"/>
  <c r="N93" i="28"/>
  <c r="M94" i="28"/>
  <c r="N94" i="28"/>
  <c r="M95" i="28"/>
  <c r="N95" i="28"/>
  <c r="M96" i="28"/>
  <c r="N96" i="28"/>
  <c r="M97" i="28"/>
  <c r="N97" i="28"/>
  <c r="M98" i="28"/>
  <c r="N98" i="28"/>
  <c r="M99" i="28"/>
  <c r="N99" i="28"/>
  <c r="M100" i="28"/>
  <c r="N100" i="28"/>
  <c r="M101" i="28"/>
  <c r="N101" i="28"/>
  <c r="M102" i="28"/>
  <c r="N102" i="28"/>
  <c r="M103" i="28"/>
  <c r="N103" i="28"/>
  <c r="M104" i="28"/>
  <c r="N104" i="28"/>
  <c r="M105" i="28"/>
  <c r="N105" i="28"/>
  <c r="M106" i="28"/>
  <c r="N106" i="28"/>
  <c r="M107" i="28"/>
  <c r="N107" i="28"/>
  <c r="M108" i="28"/>
  <c r="N108" i="28"/>
  <c r="M109" i="28"/>
  <c r="N109" i="28"/>
  <c r="M110" i="28"/>
  <c r="N110" i="28"/>
  <c r="M111" i="28"/>
  <c r="N111" i="28"/>
  <c r="M112" i="28"/>
  <c r="N112" i="28"/>
  <c r="M113" i="28"/>
  <c r="N113" i="28"/>
  <c r="M114" i="28"/>
  <c r="N114" i="28"/>
  <c r="N15" i="28"/>
  <c r="Q44" i="28"/>
  <c r="L14" i="28"/>
  <c r="M14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K14" i="28"/>
  <c r="J14" i="28"/>
  <c r="E16" i="28"/>
  <c r="E15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AF39" i="28"/>
  <c r="AF40" i="28"/>
  <c r="AF41" i="28"/>
  <c r="AF42" i="28"/>
  <c r="AF43" i="28"/>
  <c r="AF44" i="28"/>
  <c r="AG41" i="28"/>
  <c r="AG42" i="28"/>
  <c r="AG43" i="28"/>
  <c r="AG44" i="28"/>
  <c r="AI38" i="28"/>
  <c r="AI39" i="28"/>
  <c r="AI40" i="28"/>
  <c r="AI41" i="28"/>
  <c r="AI42" i="28"/>
  <c r="AI43" i="28"/>
  <c r="AI44" i="28"/>
  <c r="B41" i="28"/>
  <c r="AE15" i="28"/>
  <c r="E14" i="28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8" i="27"/>
  <c r="K7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8" i="27"/>
  <c r="N37" i="27"/>
  <c r="J25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7" i="27"/>
  <c r="B34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8" i="27"/>
  <c r="R107" i="27"/>
  <c r="S107" i="27"/>
  <c r="T107" i="27"/>
  <c r="E107" i="27"/>
  <c r="E106" i="27"/>
  <c r="E97" i="27"/>
  <c r="H107" i="27"/>
  <c r="R106" i="27"/>
  <c r="S106" i="27"/>
  <c r="T106" i="27"/>
  <c r="E105" i="27"/>
  <c r="E96" i="27"/>
  <c r="H106" i="27"/>
  <c r="R105" i="27"/>
  <c r="S105" i="27"/>
  <c r="T105" i="27"/>
  <c r="E104" i="27"/>
  <c r="E95" i="27"/>
  <c r="H105" i="27"/>
  <c r="R104" i="27"/>
  <c r="S104" i="27"/>
  <c r="T104" i="27"/>
  <c r="E103" i="27"/>
  <c r="E94" i="27"/>
  <c r="H104" i="27"/>
  <c r="R103" i="27"/>
  <c r="S103" i="27"/>
  <c r="T103" i="27"/>
  <c r="E102" i="27"/>
  <c r="E93" i="27"/>
  <c r="H103" i="27"/>
  <c r="R102" i="27"/>
  <c r="S102" i="27"/>
  <c r="T102" i="27"/>
  <c r="E101" i="27"/>
  <c r="E92" i="27"/>
  <c r="H102" i="27"/>
  <c r="R101" i="27"/>
  <c r="S101" i="27"/>
  <c r="T101" i="27"/>
  <c r="E100" i="27"/>
  <c r="E91" i="27"/>
  <c r="H101" i="27"/>
  <c r="R100" i="27"/>
  <c r="S100" i="27"/>
  <c r="T100" i="27"/>
  <c r="E99" i="27"/>
  <c r="E90" i="27"/>
  <c r="H100" i="27"/>
  <c r="R99" i="27"/>
  <c r="S99" i="27"/>
  <c r="T99" i="27"/>
  <c r="E98" i="27"/>
  <c r="E89" i="27"/>
  <c r="H99" i="27"/>
  <c r="R98" i="27"/>
  <c r="S98" i="27"/>
  <c r="T98" i="27"/>
  <c r="E88" i="27"/>
  <c r="H98" i="27"/>
  <c r="R97" i="27"/>
  <c r="S97" i="27"/>
  <c r="T97" i="27"/>
  <c r="E87" i="27"/>
  <c r="H97" i="27"/>
  <c r="R96" i="27"/>
  <c r="S96" i="27"/>
  <c r="T96" i="27"/>
  <c r="E86" i="27"/>
  <c r="H96" i="27"/>
  <c r="R95" i="27"/>
  <c r="S95" i="27"/>
  <c r="T95" i="27"/>
  <c r="E85" i="27"/>
  <c r="H95" i="27"/>
  <c r="R94" i="27"/>
  <c r="S94" i="27"/>
  <c r="T94" i="27"/>
  <c r="E84" i="27"/>
  <c r="H94" i="27"/>
  <c r="R93" i="27"/>
  <c r="S93" i="27"/>
  <c r="T93" i="27"/>
  <c r="E83" i="27"/>
  <c r="H93" i="27"/>
  <c r="R92" i="27"/>
  <c r="S92" i="27"/>
  <c r="T92" i="27"/>
  <c r="E82" i="27"/>
  <c r="H92" i="27"/>
  <c r="R91" i="27"/>
  <c r="S91" i="27"/>
  <c r="T91" i="27"/>
  <c r="E81" i="27"/>
  <c r="H91" i="27"/>
  <c r="R90" i="27"/>
  <c r="S90" i="27"/>
  <c r="T90" i="27"/>
  <c r="E80" i="27"/>
  <c r="H90" i="27"/>
  <c r="R89" i="27"/>
  <c r="S89" i="27"/>
  <c r="T89" i="27"/>
  <c r="E79" i="27"/>
  <c r="H89" i="27"/>
  <c r="R88" i="27"/>
  <c r="S88" i="27"/>
  <c r="T88" i="27"/>
  <c r="E78" i="27"/>
  <c r="H88" i="27"/>
  <c r="R87" i="27"/>
  <c r="S87" i="27"/>
  <c r="T87" i="27"/>
  <c r="E77" i="27"/>
  <c r="H87" i="27"/>
  <c r="R86" i="27"/>
  <c r="S86" i="27"/>
  <c r="T86" i="27"/>
  <c r="E76" i="27"/>
  <c r="H86" i="27"/>
  <c r="R85" i="27"/>
  <c r="S85" i="27"/>
  <c r="T85" i="27"/>
  <c r="E75" i="27"/>
  <c r="H85" i="27"/>
  <c r="R84" i="27"/>
  <c r="S84" i="27"/>
  <c r="T84" i="27"/>
  <c r="E74" i="27"/>
  <c r="H84" i="27"/>
  <c r="R83" i="27"/>
  <c r="S83" i="27"/>
  <c r="T83" i="27"/>
  <c r="E73" i="27"/>
  <c r="H83" i="27"/>
  <c r="R82" i="27"/>
  <c r="S82" i="27"/>
  <c r="T82" i="27"/>
  <c r="E72" i="27"/>
  <c r="H82" i="27"/>
  <c r="R81" i="27"/>
  <c r="S81" i="27"/>
  <c r="T81" i="27"/>
  <c r="E71" i="27"/>
  <c r="H81" i="27"/>
  <c r="R80" i="27"/>
  <c r="S80" i="27"/>
  <c r="T80" i="27"/>
  <c r="E70" i="27"/>
  <c r="H80" i="27"/>
  <c r="R79" i="27"/>
  <c r="S79" i="27"/>
  <c r="T79" i="27"/>
  <c r="E69" i="27"/>
  <c r="H79" i="27"/>
  <c r="R78" i="27"/>
  <c r="S78" i="27"/>
  <c r="T78" i="27"/>
  <c r="E68" i="27"/>
  <c r="H78" i="27"/>
  <c r="R77" i="27"/>
  <c r="S77" i="27"/>
  <c r="T77" i="27"/>
  <c r="E67" i="27"/>
  <c r="H77" i="27"/>
  <c r="R76" i="27"/>
  <c r="S76" i="27"/>
  <c r="T76" i="27"/>
  <c r="E66" i="27"/>
  <c r="H76" i="27"/>
  <c r="R75" i="27"/>
  <c r="S75" i="27"/>
  <c r="T75" i="27"/>
  <c r="E65" i="27"/>
  <c r="H75" i="27"/>
  <c r="R74" i="27"/>
  <c r="S74" i="27"/>
  <c r="T74" i="27"/>
  <c r="E64" i="27"/>
  <c r="H74" i="27"/>
  <c r="R73" i="27"/>
  <c r="S73" i="27"/>
  <c r="T73" i="27"/>
  <c r="E63" i="27"/>
  <c r="H73" i="27"/>
  <c r="R72" i="27"/>
  <c r="S72" i="27"/>
  <c r="T72" i="27"/>
  <c r="E62" i="27"/>
  <c r="H72" i="27"/>
  <c r="R71" i="27"/>
  <c r="S71" i="27"/>
  <c r="T71" i="27"/>
  <c r="E61" i="27"/>
  <c r="H71" i="27"/>
  <c r="R70" i="27"/>
  <c r="S70" i="27"/>
  <c r="T70" i="27"/>
  <c r="E60" i="27"/>
  <c r="H70" i="27"/>
  <c r="R69" i="27"/>
  <c r="S69" i="27"/>
  <c r="T69" i="27"/>
  <c r="E59" i="27"/>
  <c r="H69" i="27"/>
  <c r="R68" i="27"/>
  <c r="S68" i="27"/>
  <c r="T68" i="27"/>
  <c r="E58" i="27"/>
  <c r="H68" i="27"/>
  <c r="R67" i="27"/>
  <c r="S67" i="27"/>
  <c r="T67" i="27"/>
  <c r="E57" i="27"/>
  <c r="H67" i="27"/>
  <c r="R66" i="27"/>
  <c r="S66" i="27"/>
  <c r="T66" i="27"/>
  <c r="E56" i="27"/>
  <c r="H66" i="27"/>
  <c r="R65" i="27"/>
  <c r="S65" i="27"/>
  <c r="T65" i="27"/>
  <c r="E55" i="27"/>
  <c r="H65" i="27"/>
  <c r="R64" i="27"/>
  <c r="S64" i="27"/>
  <c r="T64" i="27"/>
  <c r="E54" i="27"/>
  <c r="H64" i="27"/>
  <c r="R63" i="27"/>
  <c r="S63" i="27"/>
  <c r="T63" i="27"/>
  <c r="E53" i="27"/>
  <c r="H63" i="27"/>
  <c r="R62" i="27"/>
  <c r="S62" i="27"/>
  <c r="T62" i="27"/>
  <c r="E52" i="27"/>
  <c r="H62" i="27"/>
  <c r="R61" i="27"/>
  <c r="S61" i="27"/>
  <c r="T61" i="27"/>
  <c r="E51" i="27"/>
  <c r="H61" i="27"/>
  <c r="R60" i="27"/>
  <c r="S60" i="27"/>
  <c r="T60" i="27"/>
  <c r="E50" i="27"/>
  <c r="H60" i="27"/>
  <c r="R59" i="27"/>
  <c r="S59" i="27"/>
  <c r="T59" i="27"/>
  <c r="E49" i="27"/>
  <c r="H59" i="27"/>
  <c r="R58" i="27"/>
  <c r="S58" i="27"/>
  <c r="T58" i="27"/>
  <c r="E48" i="27"/>
  <c r="H58" i="27"/>
  <c r="R57" i="27"/>
  <c r="S57" i="27"/>
  <c r="T57" i="27"/>
  <c r="E47" i="27"/>
  <c r="H57" i="27"/>
  <c r="R56" i="27"/>
  <c r="S56" i="27"/>
  <c r="T56" i="27"/>
  <c r="E46" i="27"/>
  <c r="H56" i="27"/>
  <c r="R55" i="27"/>
  <c r="S55" i="27"/>
  <c r="T55" i="27"/>
  <c r="E45" i="27"/>
  <c r="H55" i="27"/>
  <c r="R54" i="27"/>
  <c r="S54" i="27"/>
  <c r="T54" i="27"/>
  <c r="E44" i="27"/>
  <c r="H54" i="27"/>
  <c r="R53" i="27"/>
  <c r="S53" i="27"/>
  <c r="T53" i="27"/>
  <c r="E43" i="27"/>
  <c r="H53" i="27"/>
  <c r="R52" i="27"/>
  <c r="S52" i="27"/>
  <c r="T52" i="27"/>
  <c r="E42" i="27"/>
  <c r="H52" i="27"/>
  <c r="R51" i="27"/>
  <c r="S51" i="27"/>
  <c r="T51" i="27"/>
  <c r="E41" i="27"/>
  <c r="H51" i="27"/>
  <c r="R50" i="27"/>
  <c r="S50" i="27"/>
  <c r="T50" i="27"/>
  <c r="E40" i="27"/>
  <c r="H50" i="27"/>
  <c r="R49" i="27"/>
  <c r="S49" i="27"/>
  <c r="T49" i="27"/>
  <c r="E39" i="27"/>
  <c r="H49" i="27"/>
  <c r="R48" i="27"/>
  <c r="S48" i="27"/>
  <c r="T48" i="27"/>
  <c r="E38" i="27"/>
  <c r="H48" i="27"/>
  <c r="R47" i="27"/>
  <c r="S47" i="27"/>
  <c r="T47" i="27"/>
  <c r="E37" i="27"/>
  <c r="H47" i="27"/>
  <c r="R46" i="27"/>
  <c r="S46" i="27"/>
  <c r="T46" i="27"/>
  <c r="E36" i="27"/>
  <c r="H46" i="27"/>
  <c r="R45" i="27"/>
  <c r="S45" i="27"/>
  <c r="T45" i="27"/>
  <c r="E35" i="27"/>
  <c r="H45" i="27"/>
  <c r="R44" i="27"/>
  <c r="S44" i="27"/>
  <c r="T44" i="27"/>
  <c r="E34" i="27"/>
  <c r="H44" i="27"/>
  <c r="R43" i="27"/>
  <c r="S43" i="27"/>
  <c r="T43" i="27"/>
  <c r="E33" i="27"/>
  <c r="H43" i="27"/>
  <c r="R42" i="27"/>
  <c r="S42" i="27"/>
  <c r="T42" i="27"/>
  <c r="E32" i="27"/>
  <c r="H42" i="27"/>
  <c r="R41" i="27"/>
  <c r="S41" i="27"/>
  <c r="T41" i="27"/>
  <c r="E31" i="27"/>
  <c r="H41" i="27"/>
  <c r="R40" i="27"/>
  <c r="S40" i="27"/>
  <c r="T40" i="27"/>
  <c r="E30" i="27"/>
  <c r="H40" i="27"/>
  <c r="R39" i="27"/>
  <c r="S39" i="27"/>
  <c r="T39" i="27"/>
  <c r="E29" i="27"/>
  <c r="H39" i="27"/>
  <c r="R38" i="27"/>
  <c r="S38" i="27"/>
  <c r="T38" i="27"/>
  <c r="E28" i="27"/>
  <c r="H38" i="27"/>
  <c r="AB32" i="27"/>
  <c r="AB33" i="27"/>
  <c r="AB34" i="27"/>
  <c r="AB35" i="27"/>
  <c r="AB36" i="27"/>
  <c r="AB37" i="27"/>
  <c r="AC34" i="27"/>
  <c r="AC35" i="27"/>
  <c r="AC36" i="27"/>
  <c r="AC37" i="27"/>
  <c r="AE30" i="27"/>
  <c r="AE31" i="27"/>
  <c r="AE32" i="27"/>
  <c r="AE33" i="27"/>
  <c r="AE34" i="27"/>
  <c r="AE35" i="27"/>
  <c r="AE36" i="27"/>
  <c r="AE37" i="27"/>
  <c r="R37" i="27"/>
  <c r="S37" i="27"/>
  <c r="T37" i="27"/>
  <c r="E27" i="27"/>
  <c r="H37" i="27"/>
  <c r="R36" i="27"/>
  <c r="S36" i="27"/>
  <c r="T36" i="27"/>
  <c r="E26" i="27"/>
  <c r="H36" i="27"/>
  <c r="R35" i="27"/>
  <c r="S35" i="27"/>
  <c r="T35" i="27"/>
  <c r="E25" i="27"/>
  <c r="H35" i="27"/>
  <c r="R34" i="27"/>
  <c r="S34" i="27"/>
  <c r="T34" i="27"/>
  <c r="E24" i="27"/>
  <c r="H34" i="27"/>
  <c r="R33" i="27"/>
  <c r="S33" i="27"/>
  <c r="T33" i="27"/>
  <c r="E23" i="27"/>
  <c r="H33" i="27"/>
  <c r="R32" i="27"/>
  <c r="S32" i="27"/>
  <c r="T32" i="27"/>
  <c r="E22" i="27"/>
  <c r="H32" i="27"/>
  <c r="R31" i="27"/>
  <c r="S31" i="27"/>
  <c r="T31" i="27"/>
  <c r="E21" i="27"/>
  <c r="H31" i="27"/>
  <c r="R30" i="27"/>
  <c r="S30" i="27"/>
  <c r="T30" i="27"/>
  <c r="E20" i="27"/>
  <c r="H30" i="27"/>
  <c r="R29" i="27"/>
  <c r="S29" i="27"/>
  <c r="T29" i="27"/>
  <c r="E19" i="27"/>
  <c r="H29" i="27"/>
  <c r="R28" i="27"/>
  <c r="S28" i="27"/>
  <c r="T28" i="27"/>
  <c r="E18" i="27"/>
  <c r="H28" i="27"/>
  <c r="R27" i="27"/>
  <c r="S27" i="27"/>
  <c r="T27" i="27"/>
  <c r="E17" i="27"/>
  <c r="H27" i="27"/>
  <c r="R26" i="27"/>
  <c r="S26" i="27"/>
  <c r="T26" i="27"/>
  <c r="E8" i="27"/>
  <c r="E7" i="27"/>
  <c r="E9" i="27"/>
  <c r="E10" i="27"/>
  <c r="E11" i="27"/>
  <c r="E12" i="27"/>
  <c r="E13" i="27"/>
  <c r="E14" i="27"/>
  <c r="E15" i="27"/>
  <c r="E16" i="27"/>
  <c r="R25" i="27"/>
  <c r="S25" i="27"/>
  <c r="T25" i="27"/>
  <c r="R24" i="27"/>
  <c r="S24" i="27"/>
  <c r="T24" i="27"/>
  <c r="R23" i="27"/>
  <c r="S23" i="27"/>
  <c r="T23" i="27"/>
  <c r="R22" i="27"/>
  <c r="S22" i="27"/>
  <c r="T22" i="27"/>
  <c r="R21" i="27"/>
  <c r="S21" i="27"/>
  <c r="T21" i="27"/>
  <c r="R20" i="27"/>
  <c r="S20" i="27"/>
  <c r="T20" i="27"/>
  <c r="R19" i="27"/>
  <c r="S19" i="27"/>
  <c r="T19" i="27"/>
  <c r="R18" i="27"/>
  <c r="S18" i="27"/>
  <c r="T18" i="27"/>
  <c r="R17" i="27"/>
  <c r="S17" i="27"/>
  <c r="T17" i="27"/>
  <c r="R16" i="27"/>
  <c r="S16" i="27"/>
  <c r="T16" i="27"/>
  <c r="R15" i="27"/>
  <c r="S15" i="27"/>
  <c r="T15" i="27"/>
  <c r="R14" i="27"/>
  <c r="S14" i="27"/>
  <c r="T14" i="27"/>
  <c r="R13" i="27"/>
  <c r="S13" i="27"/>
  <c r="T13" i="27"/>
  <c r="R12" i="27"/>
  <c r="S12" i="27"/>
  <c r="T12" i="27"/>
  <c r="R11" i="27"/>
  <c r="S11" i="27"/>
  <c r="T11" i="27"/>
  <c r="R10" i="27"/>
  <c r="S10" i="27"/>
  <c r="T10" i="27"/>
  <c r="R9" i="27"/>
  <c r="S9" i="27"/>
  <c r="T9" i="27"/>
  <c r="AA8" i="27"/>
  <c r="R8" i="27"/>
  <c r="S8" i="27"/>
  <c r="T8" i="27"/>
  <c r="O26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7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8" i="26"/>
  <c r="L7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106" i="26"/>
  <c r="U107" i="26"/>
  <c r="U8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106" i="26"/>
  <c r="T107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8" i="26"/>
  <c r="H27" i="26"/>
  <c r="H28" i="26"/>
  <c r="H29" i="26"/>
  <c r="H30" i="26"/>
  <c r="H31" i="26"/>
  <c r="H32" i="26"/>
  <c r="H33" i="26"/>
  <c r="H34" i="26"/>
  <c r="H35" i="26"/>
  <c r="H36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37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AD32" i="26"/>
  <c r="AD33" i="26"/>
  <c r="AD34" i="26"/>
  <c r="AD35" i="26"/>
  <c r="AD36" i="26"/>
  <c r="AD37" i="26"/>
  <c r="AE34" i="26"/>
  <c r="AE35" i="26"/>
  <c r="AE36" i="26"/>
  <c r="AE37" i="26"/>
  <c r="AG30" i="26"/>
  <c r="AG31" i="26"/>
  <c r="AG32" i="26"/>
  <c r="AG33" i="26"/>
  <c r="AG34" i="26"/>
  <c r="AG35" i="26"/>
  <c r="AG36" i="26"/>
  <c r="AG37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AC8" i="26"/>
  <c r="E8" i="26"/>
  <c r="E7" i="26"/>
  <c r="Z37" i="3"/>
  <c r="W32" i="3"/>
  <c r="W33" i="3"/>
  <c r="W34" i="3"/>
  <c r="W35" i="3"/>
  <c r="W36" i="3"/>
  <c r="W37" i="3"/>
  <c r="X34" i="3"/>
  <c r="X35" i="3"/>
  <c r="X36" i="3"/>
  <c r="X37" i="3"/>
  <c r="Z30" i="3"/>
  <c r="Z31" i="3"/>
  <c r="Z32" i="3"/>
  <c r="Z33" i="3"/>
  <c r="Z34" i="3"/>
  <c r="Z35" i="3"/>
  <c r="Z36" i="3"/>
  <c r="BM12" i="5"/>
  <c r="BN12" i="5"/>
  <c r="BM13" i="5"/>
  <c r="BN13" i="5"/>
  <c r="BM14" i="5"/>
  <c r="BN14" i="5"/>
  <c r="BM15" i="5"/>
  <c r="BN15" i="5"/>
  <c r="BM16" i="5"/>
  <c r="BN16" i="5"/>
  <c r="BM17" i="5"/>
  <c r="BN17" i="5"/>
  <c r="BM18" i="5"/>
  <c r="BN18" i="5"/>
  <c r="BM19" i="5"/>
  <c r="BN19" i="5"/>
  <c r="BM11" i="5"/>
  <c r="BN11" i="5"/>
  <c r="BD12" i="5"/>
  <c r="BL12" i="5"/>
  <c r="BL13" i="5"/>
  <c r="BL14" i="5"/>
  <c r="BL15" i="5"/>
  <c r="BL16" i="5"/>
  <c r="BL17" i="5"/>
  <c r="BL18" i="5"/>
  <c r="BL19" i="5"/>
  <c r="BL11" i="5"/>
  <c r="E5" i="25"/>
  <c r="E6" i="25"/>
  <c r="E7" i="25"/>
  <c r="E8" i="25"/>
  <c r="E9" i="25"/>
  <c r="E10" i="25"/>
  <c r="E11" i="25"/>
  <c r="E12" i="25"/>
  <c r="E4" i="25"/>
  <c r="G45" i="23"/>
  <c r="G46" i="23"/>
  <c r="G47" i="23"/>
  <c r="J47" i="23"/>
  <c r="J49" i="23"/>
  <c r="I16" i="18"/>
  <c r="J16" i="18"/>
  <c r="D47" i="23"/>
  <c r="D8" i="23"/>
  <c r="F47" i="23"/>
  <c r="I47" i="23"/>
  <c r="I49" i="23"/>
  <c r="I48" i="23"/>
  <c r="H47" i="23"/>
  <c r="I9" i="18"/>
  <c r="J9" i="18"/>
  <c r="D40" i="23"/>
  <c r="I10" i="18"/>
  <c r="J10" i="18"/>
  <c r="D41" i="23"/>
  <c r="I11" i="18"/>
  <c r="J11" i="18"/>
  <c r="D42" i="23"/>
  <c r="I12" i="18"/>
  <c r="J12" i="18"/>
  <c r="D43" i="23"/>
  <c r="I13" i="18"/>
  <c r="J13" i="18"/>
  <c r="D44" i="23"/>
  <c r="I14" i="18"/>
  <c r="J14" i="18"/>
  <c r="D45" i="23"/>
  <c r="I15" i="18"/>
  <c r="J15" i="18"/>
  <c r="D46" i="23"/>
  <c r="I8" i="18"/>
  <c r="J8" i="18"/>
  <c r="D39" i="23"/>
  <c r="F37" i="23"/>
  <c r="F38" i="23"/>
  <c r="E37" i="23"/>
  <c r="E38" i="23"/>
  <c r="D38" i="23"/>
  <c r="D37" i="23"/>
  <c r="N8" i="17"/>
  <c r="O8" i="17"/>
  <c r="Q8" i="17"/>
  <c r="N9" i="17"/>
  <c r="O9" i="17"/>
  <c r="Q9" i="17"/>
  <c r="N10" i="17"/>
  <c r="O10" i="17"/>
  <c r="Q10" i="17"/>
  <c r="N11" i="17"/>
  <c r="O11" i="17"/>
  <c r="Q11" i="17"/>
  <c r="N12" i="17"/>
  <c r="O12" i="17"/>
  <c r="Q12" i="17"/>
  <c r="N13" i="17"/>
  <c r="O13" i="17"/>
  <c r="Q13" i="17"/>
  <c r="N14" i="17"/>
  <c r="O14" i="17"/>
  <c r="Q14" i="17"/>
  <c r="N15" i="17"/>
  <c r="O15" i="17"/>
  <c r="Q15" i="17"/>
  <c r="N7" i="17"/>
  <c r="O7" i="17"/>
  <c r="Q7" i="17"/>
  <c r="I41" i="5"/>
  <c r="C15" i="5"/>
  <c r="C16" i="5"/>
  <c r="J9" i="5"/>
  <c r="J41" i="5"/>
  <c r="H7" i="23"/>
  <c r="F7" i="23"/>
  <c r="S7" i="23"/>
  <c r="H40" i="11"/>
  <c r="I40" i="11"/>
  <c r="H39" i="11"/>
  <c r="I39" i="11"/>
  <c r="J40" i="11"/>
  <c r="K40" i="11"/>
  <c r="H38" i="11"/>
  <c r="I38" i="11"/>
  <c r="J39" i="11"/>
  <c r="K39" i="11"/>
  <c r="H37" i="11"/>
  <c r="I37" i="11"/>
  <c r="J38" i="11"/>
  <c r="K38" i="11"/>
  <c r="H36" i="11"/>
  <c r="I36" i="11"/>
  <c r="J37" i="11"/>
  <c r="K37" i="11"/>
  <c r="H35" i="11"/>
  <c r="I35" i="11"/>
  <c r="J36" i="11"/>
  <c r="K36" i="11"/>
  <c r="H34" i="11"/>
  <c r="I34" i="11"/>
  <c r="J35" i="11"/>
  <c r="K35" i="11"/>
  <c r="H33" i="11"/>
  <c r="I33" i="11"/>
  <c r="J34" i="11"/>
  <c r="K34" i="11"/>
  <c r="H32" i="11"/>
  <c r="I32" i="11"/>
  <c r="J33" i="11"/>
  <c r="K33" i="11"/>
  <c r="H31" i="11"/>
  <c r="I31" i="11"/>
  <c r="J32" i="11"/>
  <c r="K32" i="11"/>
  <c r="H30" i="11"/>
  <c r="I30" i="11"/>
  <c r="J31" i="11"/>
  <c r="K31" i="11"/>
  <c r="H29" i="11"/>
  <c r="I29" i="11"/>
  <c r="J30" i="11"/>
  <c r="K30" i="11"/>
  <c r="H28" i="11"/>
  <c r="I28" i="11"/>
  <c r="J29" i="11"/>
  <c r="K29" i="11"/>
  <c r="H27" i="11"/>
  <c r="I27" i="11"/>
  <c r="J28" i="11"/>
  <c r="K28" i="11"/>
  <c r="H26" i="11"/>
  <c r="I26" i="11"/>
  <c r="J27" i="11"/>
  <c r="K27" i="11"/>
  <c r="H25" i="11"/>
  <c r="I25" i="11"/>
  <c r="J26" i="11"/>
  <c r="K26" i="11"/>
  <c r="H24" i="11"/>
  <c r="I24" i="11"/>
  <c r="J25" i="11"/>
  <c r="K25" i="11"/>
  <c r="H23" i="11"/>
  <c r="I23" i="11"/>
  <c r="J24" i="11"/>
  <c r="K24" i="11"/>
  <c r="H22" i="11"/>
  <c r="I22" i="11"/>
  <c r="J23" i="11"/>
  <c r="K23" i="11"/>
  <c r="H21" i="11"/>
  <c r="I21" i="11"/>
  <c r="J22" i="11"/>
  <c r="K22" i="11"/>
  <c r="H20" i="11"/>
  <c r="I20" i="11"/>
  <c r="J21" i="11"/>
  <c r="K21" i="11"/>
  <c r="H19" i="11"/>
  <c r="I19" i="11"/>
  <c r="J20" i="11"/>
  <c r="K20" i="11"/>
  <c r="H18" i="11"/>
  <c r="I18" i="11"/>
  <c r="J19" i="11"/>
  <c r="K19" i="11"/>
  <c r="H17" i="11"/>
  <c r="I17" i="11"/>
  <c r="J18" i="11"/>
  <c r="K18" i="11"/>
  <c r="H16" i="11"/>
  <c r="I16" i="11"/>
  <c r="J17" i="11"/>
  <c r="K17" i="11"/>
  <c r="H15" i="11"/>
  <c r="I15" i="11"/>
  <c r="J16" i="11"/>
  <c r="K16" i="11"/>
  <c r="H14" i="11"/>
  <c r="I14" i="11"/>
  <c r="J15" i="11"/>
  <c r="K15" i="11"/>
  <c r="H13" i="11"/>
  <c r="I13" i="11"/>
  <c r="J14" i="11"/>
  <c r="K14" i="11"/>
  <c r="H12" i="11"/>
  <c r="I12" i="11"/>
  <c r="J13" i="11"/>
  <c r="K13" i="11"/>
  <c r="H11" i="11"/>
  <c r="I11" i="11"/>
  <c r="J12" i="11"/>
  <c r="K12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H10" i="23"/>
  <c r="C10" i="23"/>
  <c r="F10" i="23"/>
  <c r="S10" i="23"/>
  <c r="F11" i="23"/>
  <c r="S11" i="23"/>
  <c r="F12" i="23"/>
  <c r="S12" i="23"/>
  <c r="F13" i="23"/>
  <c r="S13" i="23"/>
  <c r="H14" i="23"/>
  <c r="J17" i="16"/>
  <c r="J16" i="16"/>
  <c r="K17" i="16"/>
  <c r="T17" i="16"/>
  <c r="U17" i="16"/>
  <c r="C18" i="16"/>
  <c r="D14" i="23"/>
  <c r="F14" i="23"/>
  <c r="S14" i="23"/>
  <c r="H15" i="23"/>
  <c r="J18" i="16"/>
  <c r="K18" i="16"/>
  <c r="T18" i="16"/>
  <c r="U18" i="16"/>
  <c r="C19" i="16"/>
  <c r="D15" i="23"/>
  <c r="F15" i="23"/>
  <c r="S15" i="23"/>
  <c r="J19" i="16"/>
  <c r="K19" i="16"/>
  <c r="T19" i="16"/>
  <c r="U19" i="16"/>
  <c r="C20" i="16"/>
  <c r="D16" i="23"/>
  <c r="F16" i="23"/>
  <c r="S16" i="23"/>
  <c r="J20" i="16"/>
  <c r="K20" i="16"/>
  <c r="T20" i="16"/>
  <c r="U20" i="16"/>
  <c r="C21" i="16"/>
  <c r="D17" i="23"/>
  <c r="F17" i="23"/>
  <c r="S17" i="23"/>
  <c r="J21" i="16"/>
  <c r="K21" i="16"/>
  <c r="T21" i="16"/>
  <c r="U21" i="16"/>
  <c r="C22" i="16"/>
  <c r="D18" i="23"/>
  <c r="F18" i="23"/>
  <c r="S18" i="23"/>
  <c r="J22" i="16"/>
  <c r="K22" i="16"/>
  <c r="T22" i="16"/>
  <c r="U22" i="16"/>
  <c r="C23" i="16"/>
  <c r="D19" i="23"/>
  <c r="F19" i="23"/>
  <c r="S19" i="23"/>
  <c r="J23" i="16"/>
  <c r="K23" i="16"/>
  <c r="T23" i="16"/>
  <c r="U23" i="16"/>
  <c r="C24" i="16"/>
  <c r="D20" i="23"/>
  <c r="F20" i="23"/>
  <c r="S20" i="23"/>
  <c r="J24" i="16"/>
  <c r="K24" i="16"/>
  <c r="T24" i="16"/>
  <c r="U24" i="16"/>
  <c r="C25" i="16"/>
  <c r="D21" i="23"/>
  <c r="F21" i="23"/>
  <c r="S21" i="23"/>
  <c r="H22" i="23"/>
  <c r="I16" i="13"/>
  <c r="J16" i="13"/>
  <c r="K16" i="13"/>
  <c r="T16" i="13"/>
  <c r="U16" i="13"/>
  <c r="C18" i="13"/>
  <c r="D22" i="23"/>
  <c r="F22" i="23"/>
  <c r="S22" i="23"/>
  <c r="I17" i="13"/>
  <c r="J17" i="13"/>
  <c r="K17" i="13"/>
  <c r="T17" i="13"/>
  <c r="U17" i="13"/>
  <c r="C19" i="13"/>
  <c r="D23" i="23"/>
  <c r="F23" i="23"/>
  <c r="S23" i="23"/>
  <c r="I18" i="13"/>
  <c r="J18" i="13"/>
  <c r="K18" i="13"/>
  <c r="T18" i="13"/>
  <c r="U18" i="13"/>
  <c r="C20" i="13"/>
  <c r="D24" i="23"/>
  <c r="F24" i="23"/>
  <c r="S24" i="23"/>
  <c r="I19" i="13"/>
  <c r="J19" i="13"/>
  <c r="K19" i="13"/>
  <c r="T19" i="13"/>
  <c r="U19" i="13"/>
  <c r="C21" i="13"/>
  <c r="D25" i="23"/>
  <c r="F25" i="23"/>
  <c r="S25" i="23"/>
  <c r="I20" i="13"/>
  <c r="J20" i="13"/>
  <c r="K20" i="13"/>
  <c r="T20" i="13"/>
  <c r="U20" i="13"/>
  <c r="C22" i="13"/>
  <c r="D26" i="23"/>
  <c r="F26" i="23"/>
  <c r="S26" i="23"/>
  <c r="H27" i="23"/>
  <c r="H6" i="22"/>
  <c r="I6" i="22"/>
  <c r="O6" i="22"/>
  <c r="D27" i="23"/>
  <c r="F27" i="23"/>
  <c r="S27" i="23"/>
  <c r="H46" i="22"/>
  <c r="H45" i="22"/>
  <c r="I46" i="22"/>
  <c r="O7" i="22"/>
  <c r="D28" i="23"/>
  <c r="F28" i="23"/>
  <c r="S28" i="23"/>
  <c r="H76" i="22"/>
  <c r="H75" i="22"/>
  <c r="I76" i="22"/>
  <c r="O8" i="22"/>
  <c r="D29" i="23"/>
  <c r="F29" i="23"/>
  <c r="S29" i="23"/>
  <c r="S8" i="23"/>
  <c r="F9" i="23"/>
  <c r="S9" i="23"/>
  <c r="S31" i="23"/>
  <c r="S32" i="23"/>
  <c r="I51" i="5"/>
  <c r="J51" i="5"/>
  <c r="I7" i="23"/>
  <c r="T7" i="23"/>
  <c r="H50" i="11"/>
  <c r="I50" i="11"/>
  <c r="H49" i="11"/>
  <c r="I49" i="11"/>
  <c r="J50" i="11"/>
  <c r="K50" i="11"/>
  <c r="H48" i="11"/>
  <c r="I48" i="11"/>
  <c r="J49" i="11"/>
  <c r="K49" i="11"/>
  <c r="H47" i="11"/>
  <c r="I47" i="11"/>
  <c r="J48" i="11"/>
  <c r="K48" i="11"/>
  <c r="H46" i="11"/>
  <c r="I46" i="11"/>
  <c r="J47" i="11"/>
  <c r="K47" i="11"/>
  <c r="H45" i="11"/>
  <c r="I45" i="11"/>
  <c r="J46" i="11"/>
  <c r="K46" i="11"/>
  <c r="H44" i="11"/>
  <c r="I44" i="11"/>
  <c r="J45" i="11"/>
  <c r="K45" i="11"/>
  <c r="H43" i="11"/>
  <c r="I43" i="11"/>
  <c r="J44" i="11"/>
  <c r="K44" i="11"/>
  <c r="H42" i="11"/>
  <c r="I42" i="11"/>
  <c r="J43" i="11"/>
  <c r="K43" i="11"/>
  <c r="H41" i="11"/>
  <c r="I41" i="11"/>
  <c r="J42" i="11"/>
  <c r="K42" i="11"/>
  <c r="J41" i="11"/>
  <c r="K41" i="11"/>
  <c r="L41" i="11"/>
  <c r="L42" i="11"/>
  <c r="L43" i="11"/>
  <c r="L44" i="11"/>
  <c r="L45" i="11"/>
  <c r="L46" i="11"/>
  <c r="L47" i="11"/>
  <c r="L48" i="11"/>
  <c r="L49" i="11"/>
  <c r="L50" i="11"/>
  <c r="I10" i="23"/>
  <c r="T10" i="23"/>
  <c r="T11" i="23"/>
  <c r="T12" i="23"/>
  <c r="T13" i="23"/>
  <c r="I14" i="23"/>
  <c r="T14" i="23"/>
  <c r="I15" i="23"/>
  <c r="T15" i="23"/>
  <c r="I16" i="23"/>
  <c r="T16" i="23"/>
  <c r="T17" i="23"/>
  <c r="T18" i="23"/>
  <c r="T19" i="23"/>
  <c r="T20" i="23"/>
  <c r="T21" i="23"/>
  <c r="I22" i="23"/>
  <c r="T22" i="23"/>
  <c r="I23" i="23"/>
  <c r="T23" i="23"/>
  <c r="T24" i="23"/>
  <c r="T25" i="23"/>
  <c r="T26" i="23"/>
  <c r="I27" i="23"/>
  <c r="T27" i="23"/>
  <c r="T28" i="23"/>
  <c r="T29" i="23"/>
  <c r="T8" i="23"/>
  <c r="T9" i="23"/>
  <c r="T31" i="23"/>
  <c r="T32" i="23"/>
  <c r="I61" i="5"/>
  <c r="J61" i="5"/>
  <c r="J7" i="23"/>
  <c r="U7" i="23"/>
  <c r="H60" i="11"/>
  <c r="I60" i="11"/>
  <c r="H59" i="11"/>
  <c r="I59" i="11"/>
  <c r="J60" i="11"/>
  <c r="K60" i="11"/>
  <c r="H58" i="11"/>
  <c r="I58" i="11"/>
  <c r="J59" i="11"/>
  <c r="K59" i="11"/>
  <c r="H57" i="11"/>
  <c r="I57" i="11"/>
  <c r="J58" i="11"/>
  <c r="K58" i="11"/>
  <c r="H56" i="11"/>
  <c r="I56" i="11"/>
  <c r="J57" i="11"/>
  <c r="K57" i="11"/>
  <c r="H55" i="11"/>
  <c r="I55" i="11"/>
  <c r="J56" i="11"/>
  <c r="K56" i="11"/>
  <c r="H54" i="11"/>
  <c r="I54" i="11"/>
  <c r="J55" i="11"/>
  <c r="K55" i="11"/>
  <c r="H53" i="11"/>
  <c r="I53" i="11"/>
  <c r="J54" i="11"/>
  <c r="K54" i="11"/>
  <c r="H52" i="11"/>
  <c r="I52" i="11"/>
  <c r="J53" i="11"/>
  <c r="K53" i="11"/>
  <c r="H51" i="11"/>
  <c r="I51" i="11"/>
  <c r="J52" i="11"/>
  <c r="K52" i="11"/>
  <c r="J51" i="11"/>
  <c r="K51" i="11"/>
  <c r="L51" i="11"/>
  <c r="L52" i="11"/>
  <c r="L53" i="11"/>
  <c r="L54" i="11"/>
  <c r="L55" i="11"/>
  <c r="L56" i="11"/>
  <c r="L57" i="11"/>
  <c r="L58" i="11"/>
  <c r="L59" i="11"/>
  <c r="L60" i="11"/>
  <c r="J10" i="23"/>
  <c r="U10" i="23"/>
  <c r="U11" i="23"/>
  <c r="U12" i="23"/>
  <c r="U13" i="23"/>
  <c r="J14" i="23"/>
  <c r="U14" i="23"/>
  <c r="J15" i="23"/>
  <c r="U15" i="23"/>
  <c r="J16" i="23"/>
  <c r="U16" i="23"/>
  <c r="J17" i="23"/>
  <c r="U17" i="23"/>
  <c r="U18" i="23"/>
  <c r="U19" i="23"/>
  <c r="U20" i="23"/>
  <c r="U21" i="23"/>
  <c r="J22" i="23"/>
  <c r="U22" i="23"/>
  <c r="J23" i="23"/>
  <c r="U23" i="23"/>
  <c r="U24" i="23"/>
  <c r="U25" i="23"/>
  <c r="U26" i="23"/>
  <c r="J27" i="23"/>
  <c r="U27" i="23"/>
  <c r="J28" i="23"/>
  <c r="U28" i="23"/>
  <c r="U29" i="23"/>
  <c r="U8" i="23"/>
  <c r="U9" i="23"/>
  <c r="U31" i="23"/>
  <c r="U32" i="23"/>
  <c r="I71" i="5"/>
  <c r="J71" i="5"/>
  <c r="K7" i="23"/>
  <c r="V7" i="23"/>
  <c r="H70" i="11"/>
  <c r="I70" i="11"/>
  <c r="H69" i="11"/>
  <c r="I69" i="11"/>
  <c r="J70" i="11"/>
  <c r="K70" i="11"/>
  <c r="H68" i="11"/>
  <c r="I68" i="11"/>
  <c r="J69" i="11"/>
  <c r="K69" i="11"/>
  <c r="H67" i="11"/>
  <c r="I67" i="11"/>
  <c r="J68" i="11"/>
  <c r="K68" i="11"/>
  <c r="H66" i="11"/>
  <c r="I66" i="11"/>
  <c r="J67" i="11"/>
  <c r="K67" i="11"/>
  <c r="H65" i="11"/>
  <c r="I65" i="11"/>
  <c r="J66" i="11"/>
  <c r="K66" i="11"/>
  <c r="H64" i="11"/>
  <c r="I64" i="11"/>
  <c r="J65" i="11"/>
  <c r="K65" i="11"/>
  <c r="H63" i="11"/>
  <c r="I63" i="11"/>
  <c r="J64" i="11"/>
  <c r="K64" i="11"/>
  <c r="H62" i="11"/>
  <c r="I62" i="11"/>
  <c r="J63" i="11"/>
  <c r="K63" i="11"/>
  <c r="H61" i="11"/>
  <c r="I61" i="11"/>
  <c r="J62" i="11"/>
  <c r="K62" i="11"/>
  <c r="J61" i="11"/>
  <c r="K61" i="11"/>
  <c r="L61" i="11"/>
  <c r="L62" i="11"/>
  <c r="L63" i="11"/>
  <c r="L64" i="11"/>
  <c r="L65" i="11"/>
  <c r="L66" i="11"/>
  <c r="L67" i="11"/>
  <c r="L68" i="11"/>
  <c r="L69" i="11"/>
  <c r="L70" i="11"/>
  <c r="K10" i="23"/>
  <c r="V10" i="23"/>
  <c r="V11" i="23"/>
  <c r="V12" i="23"/>
  <c r="V13" i="23"/>
  <c r="K14" i="23"/>
  <c r="V14" i="23"/>
  <c r="K15" i="23"/>
  <c r="V15" i="23"/>
  <c r="K16" i="23"/>
  <c r="V16" i="23"/>
  <c r="K17" i="23"/>
  <c r="V17" i="23"/>
  <c r="K18" i="23"/>
  <c r="V18" i="23"/>
  <c r="V19" i="23"/>
  <c r="V20" i="23"/>
  <c r="V21" i="23"/>
  <c r="K22" i="23"/>
  <c r="V22" i="23"/>
  <c r="K23" i="23"/>
  <c r="V23" i="23"/>
  <c r="K24" i="23"/>
  <c r="V24" i="23"/>
  <c r="V25" i="23"/>
  <c r="V26" i="23"/>
  <c r="K27" i="23"/>
  <c r="V27" i="23"/>
  <c r="K28" i="23"/>
  <c r="V28" i="23"/>
  <c r="V29" i="23"/>
  <c r="V8" i="23"/>
  <c r="V9" i="23"/>
  <c r="V31" i="23"/>
  <c r="V32" i="23"/>
  <c r="I81" i="5"/>
  <c r="J81" i="5"/>
  <c r="L7" i="23"/>
  <c r="W7" i="23"/>
  <c r="H80" i="11"/>
  <c r="I80" i="11"/>
  <c r="H79" i="11"/>
  <c r="I79" i="11"/>
  <c r="J80" i="11"/>
  <c r="K80" i="11"/>
  <c r="H78" i="11"/>
  <c r="I78" i="11"/>
  <c r="J79" i="11"/>
  <c r="K79" i="11"/>
  <c r="H77" i="11"/>
  <c r="I77" i="11"/>
  <c r="J78" i="11"/>
  <c r="K78" i="11"/>
  <c r="H76" i="11"/>
  <c r="I76" i="11"/>
  <c r="J77" i="11"/>
  <c r="K77" i="11"/>
  <c r="H75" i="11"/>
  <c r="I75" i="11"/>
  <c r="J76" i="11"/>
  <c r="K76" i="11"/>
  <c r="H74" i="11"/>
  <c r="I74" i="11"/>
  <c r="J75" i="11"/>
  <c r="K75" i="11"/>
  <c r="H73" i="11"/>
  <c r="I73" i="11"/>
  <c r="J74" i="11"/>
  <c r="K74" i="11"/>
  <c r="H72" i="11"/>
  <c r="I72" i="11"/>
  <c r="J73" i="11"/>
  <c r="K73" i="11"/>
  <c r="H71" i="11"/>
  <c r="I71" i="11"/>
  <c r="J72" i="11"/>
  <c r="K72" i="11"/>
  <c r="J71" i="11"/>
  <c r="K71" i="11"/>
  <c r="L71" i="11"/>
  <c r="L72" i="11"/>
  <c r="L73" i="11"/>
  <c r="L74" i="11"/>
  <c r="L75" i="11"/>
  <c r="L76" i="11"/>
  <c r="L77" i="11"/>
  <c r="L78" i="11"/>
  <c r="L79" i="11"/>
  <c r="L80" i="11"/>
  <c r="L10" i="23"/>
  <c r="W10" i="23"/>
  <c r="W11" i="23"/>
  <c r="W12" i="23"/>
  <c r="W13" i="23"/>
  <c r="L14" i="23"/>
  <c r="W14" i="23"/>
  <c r="L15" i="23"/>
  <c r="W15" i="23"/>
  <c r="L16" i="23"/>
  <c r="W16" i="23"/>
  <c r="L17" i="23"/>
  <c r="W17" i="23"/>
  <c r="L18" i="23"/>
  <c r="W18" i="23"/>
  <c r="L19" i="23"/>
  <c r="W19" i="23"/>
  <c r="W20" i="23"/>
  <c r="W21" i="23"/>
  <c r="L22" i="23"/>
  <c r="W22" i="23"/>
  <c r="L23" i="23"/>
  <c r="W23" i="23"/>
  <c r="L24" i="23"/>
  <c r="W24" i="23"/>
  <c r="W25" i="23"/>
  <c r="W26" i="23"/>
  <c r="L27" i="23"/>
  <c r="W27" i="23"/>
  <c r="L28" i="23"/>
  <c r="W28" i="23"/>
  <c r="W29" i="23"/>
  <c r="W8" i="23"/>
  <c r="W9" i="23"/>
  <c r="W31" i="23"/>
  <c r="W32" i="23"/>
  <c r="I91" i="5"/>
  <c r="J91" i="5"/>
  <c r="M7" i="23"/>
  <c r="X7" i="23"/>
  <c r="H90" i="11"/>
  <c r="I90" i="11"/>
  <c r="H89" i="11"/>
  <c r="I89" i="11"/>
  <c r="J90" i="11"/>
  <c r="K90" i="11"/>
  <c r="H88" i="11"/>
  <c r="I88" i="11"/>
  <c r="J89" i="11"/>
  <c r="K89" i="11"/>
  <c r="H87" i="11"/>
  <c r="I87" i="11"/>
  <c r="J88" i="11"/>
  <c r="K88" i="11"/>
  <c r="H86" i="11"/>
  <c r="I86" i="11"/>
  <c r="J87" i="11"/>
  <c r="K87" i="11"/>
  <c r="H85" i="11"/>
  <c r="I85" i="11"/>
  <c r="J86" i="11"/>
  <c r="K86" i="11"/>
  <c r="H84" i="11"/>
  <c r="I84" i="11"/>
  <c r="J85" i="11"/>
  <c r="K85" i="11"/>
  <c r="H83" i="11"/>
  <c r="I83" i="11"/>
  <c r="J84" i="11"/>
  <c r="K84" i="11"/>
  <c r="H82" i="11"/>
  <c r="I82" i="11"/>
  <c r="J83" i="11"/>
  <c r="K83" i="11"/>
  <c r="H81" i="11"/>
  <c r="I81" i="11"/>
  <c r="J82" i="11"/>
  <c r="K82" i="11"/>
  <c r="J81" i="11"/>
  <c r="K81" i="11"/>
  <c r="L81" i="11"/>
  <c r="L82" i="11"/>
  <c r="L83" i="11"/>
  <c r="L84" i="11"/>
  <c r="L85" i="11"/>
  <c r="L86" i="11"/>
  <c r="L87" i="11"/>
  <c r="L88" i="11"/>
  <c r="L89" i="11"/>
  <c r="L90" i="11"/>
  <c r="M10" i="23"/>
  <c r="X10" i="23"/>
  <c r="X11" i="23"/>
  <c r="X12" i="23"/>
  <c r="X13" i="23"/>
  <c r="M14" i="23"/>
  <c r="X14" i="23"/>
  <c r="M15" i="23"/>
  <c r="X15" i="23"/>
  <c r="M16" i="23"/>
  <c r="X16" i="23"/>
  <c r="M17" i="23"/>
  <c r="X17" i="23"/>
  <c r="M18" i="23"/>
  <c r="X18" i="23"/>
  <c r="M19" i="23"/>
  <c r="X19" i="23"/>
  <c r="M20" i="23"/>
  <c r="X20" i="23"/>
  <c r="X21" i="23"/>
  <c r="M22" i="23"/>
  <c r="X22" i="23"/>
  <c r="M23" i="23"/>
  <c r="X23" i="23"/>
  <c r="M24" i="23"/>
  <c r="X24" i="23"/>
  <c r="M25" i="23"/>
  <c r="X25" i="23"/>
  <c r="X26" i="23"/>
  <c r="M27" i="23"/>
  <c r="X27" i="23"/>
  <c r="M28" i="23"/>
  <c r="X28" i="23"/>
  <c r="M29" i="23"/>
  <c r="X29" i="23"/>
  <c r="X8" i="23"/>
  <c r="X9" i="23"/>
  <c r="X31" i="23"/>
  <c r="X32" i="23"/>
  <c r="I101" i="5"/>
  <c r="J101" i="5"/>
  <c r="N7" i="23"/>
  <c r="Y7" i="23"/>
  <c r="H100" i="11"/>
  <c r="I100" i="11"/>
  <c r="H99" i="11"/>
  <c r="I99" i="11"/>
  <c r="J100" i="11"/>
  <c r="K100" i="11"/>
  <c r="H98" i="11"/>
  <c r="I98" i="11"/>
  <c r="J99" i="11"/>
  <c r="K99" i="11"/>
  <c r="H97" i="11"/>
  <c r="I97" i="11"/>
  <c r="J98" i="11"/>
  <c r="K98" i="11"/>
  <c r="H96" i="11"/>
  <c r="I96" i="11"/>
  <c r="J97" i="11"/>
  <c r="K97" i="11"/>
  <c r="H95" i="11"/>
  <c r="I95" i="11"/>
  <c r="J96" i="11"/>
  <c r="K96" i="11"/>
  <c r="H94" i="11"/>
  <c r="I94" i="11"/>
  <c r="J95" i="11"/>
  <c r="K95" i="11"/>
  <c r="H93" i="11"/>
  <c r="I93" i="11"/>
  <c r="J94" i="11"/>
  <c r="K94" i="11"/>
  <c r="H92" i="11"/>
  <c r="I92" i="11"/>
  <c r="J93" i="11"/>
  <c r="K93" i="11"/>
  <c r="H91" i="11"/>
  <c r="I91" i="11"/>
  <c r="J92" i="11"/>
  <c r="K92" i="11"/>
  <c r="J91" i="11"/>
  <c r="K91" i="11"/>
  <c r="L91" i="11"/>
  <c r="L92" i="11"/>
  <c r="L93" i="11"/>
  <c r="L94" i="11"/>
  <c r="L95" i="11"/>
  <c r="L96" i="11"/>
  <c r="L97" i="11"/>
  <c r="L98" i="11"/>
  <c r="L99" i="11"/>
  <c r="L100" i="11"/>
  <c r="N10" i="23"/>
  <c r="Y10" i="23"/>
  <c r="Y11" i="23"/>
  <c r="Y12" i="23"/>
  <c r="Y13" i="23"/>
  <c r="N14" i="23"/>
  <c r="Y14" i="23"/>
  <c r="N15" i="23"/>
  <c r="Y15" i="23"/>
  <c r="N16" i="23"/>
  <c r="Y16" i="23"/>
  <c r="N17" i="23"/>
  <c r="Y17" i="23"/>
  <c r="N18" i="23"/>
  <c r="Y18" i="23"/>
  <c r="N19" i="23"/>
  <c r="Y19" i="23"/>
  <c r="N20" i="23"/>
  <c r="Y20" i="23"/>
  <c r="N21" i="23"/>
  <c r="Y21" i="23"/>
  <c r="N22" i="23"/>
  <c r="Y22" i="23"/>
  <c r="N23" i="23"/>
  <c r="Y23" i="23"/>
  <c r="N24" i="23"/>
  <c r="Y24" i="23"/>
  <c r="N25" i="23"/>
  <c r="Y25" i="23"/>
  <c r="N26" i="23"/>
  <c r="Y26" i="23"/>
  <c r="N27" i="23"/>
  <c r="Y27" i="23"/>
  <c r="N28" i="23"/>
  <c r="Y28" i="23"/>
  <c r="N29" i="23"/>
  <c r="Y29" i="23"/>
  <c r="Y8" i="23"/>
  <c r="Y9" i="23"/>
  <c r="Y31" i="23"/>
  <c r="Y32" i="23"/>
  <c r="I111" i="5"/>
  <c r="J111" i="5"/>
  <c r="O7" i="23"/>
  <c r="Z7" i="23"/>
  <c r="H110" i="11"/>
  <c r="I110" i="11"/>
  <c r="H109" i="11"/>
  <c r="I109" i="11"/>
  <c r="J110" i="11"/>
  <c r="K110" i="11"/>
  <c r="H108" i="11"/>
  <c r="I108" i="11"/>
  <c r="J109" i="11"/>
  <c r="K109" i="11"/>
  <c r="H107" i="11"/>
  <c r="I107" i="11"/>
  <c r="J108" i="11"/>
  <c r="K108" i="11"/>
  <c r="H106" i="11"/>
  <c r="I106" i="11"/>
  <c r="J107" i="11"/>
  <c r="K107" i="11"/>
  <c r="H105" i="11"/>
  <c r="I105" i="11"/>
  <c r="J106" i="11"/>
  <c r="K106" i="11"/>
  <c r="H104" i="11"/>
  <c r="I104" i="11"/>
  <c r="J105" i="11"/>
  <c r="K105" i="11"/>
  <c r="H103" i="11"/>
  <c r="I103" i="11"/>
  <c r="J104" i="11"/>
  <c r="K104" i="11"/>
  <c r="H102" i="11"/>
  <c r="I102" i="11"/>
  <c r="J103" i="11"/>
  <c r="K103" i="11"/>
  <c r="H101" i="11"/>
  <c r="I101" i="11"/>
  <c r="J102" i="11"/>
  <c r="K102" i="11"/>
  <c r="J101" i="11"/>
  <c r="K101" i="11"/>
  <c r="L101" i="11"/>
  <c r="L102" i="11"/>
  <c r="L103" i="11"/>
  <c r="L104" i="11"/>
  <c r="L105" i="11"/>
  <c r="L106" i="11"/>
  <c r="L107" i="11"/>
  <c r="L108" i="11"/>
  <c r="L109" i="11"/>
  <c r="L110" i="11"/>
  <c r="O10" i="23"/>
  <c r="Z10" i="23"/>
  <c r="Z11" i="23"/>
  <c r="Z12" i="23"/>
  <c r="Z13" i="23"/>
  <c r="O14" i="23"/>
  <c r="Z14" i="23"/>
  <c r="O15" i="23"/>
  <c r="Z15" i="23"/>
  <c r="O16" i="23"/>
  <c r="Z16" i="23"/>
  <c r="O17" i="23"/>
  <c r="Z17" i="23"/>
  <c r="O18" i="23"/>
  <c r="Z18" i="23"/>
  <c r="O19" i="23"/>
  <c r="Z19" i="23"/>
  <c r="O20" i="23"/>
  <c r="Z20" i="23"/>
  <c r="O21" i="23"/>
  <c r="Z21" i="23"/>
  <c r="O22" i="23"/>
  <c r="Z22" i="23"/>
  <c r="O23" i="23"/>
  <c r="Z23" i="23"/>
  <c r="O24" i="23"/>
  <c r="Z24" i="23"/>
  <c r="O25" i="23"/>
  <c r="Z25" i="23"/>
  <c r="O26" i="23"/>
  <c r="Z26" i="23"/>
  <c r="O27" i="23"/>
  <c r="Z27" i="23"/>
  <c r="O28" i="23"/>
  <c r="Z28" i="23"/>
  <c r="O29" i="23"/>
  <c r="Z29" i="23"/>
  <c r="Z8" i="23"/>
  <c r="Z9" i="23"/>
  <c r="Z31" i="23"/>
  <c r="Z32" i="23"/>
  <c r="I31" i="5"/>
  <c r="J31" i="5"/>
  <c r="G7" i="23"/>
  <c r="R7" i="23"/>
  <c r="G10" i="23"/>
  <c r="R10" i="23"/>
  <c r="R11" i="23"/>
  <c r="R12" i="23"/>
  <c r="R13" i="23"/>
  <c r="G14" i="23"/>
  <c r="R14" i="23"/>
  <c r="R15" i="23"/>
  <c r="R16" i="23"/>
  <c r="R17" i="23"/>
  <c r="R18" i="23"/>
  <c r="R19" i="23"/>
  <c r="R20" i="23"/>
  <c r="R21" i="23"/>
  <c r="G22" i="23"/>
  <c r="R22" i="23"/>
  <c r="R23" i="23"/>
  <c r="R24" i="23"/>
  <c r="R25" i="23"/>
  <c r="R26" i="23"/>
  <c r="G27" i="23"/>
  <c r="R27" i="23"/>
  <c r="R28" i="23"/>
  <c r="R29" i="23"/>
  <c r="R8" i="23"/>
  <c r="R9" i="23"/>
  <c r="R31" i="23"/>
  <c r="R32" i="23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6" i="22"/>
  <c r="D19" i="13"/>
  <c r="D20" i="13"/>
  <c r="D21" i="13"/>
  <c r="D22" i="13"/>
  <c r="D18" i="13"/>
  <c r="D19" i="16"/>
  <c r="D20" i="16"/>
  <c r="D21" i="16"/>
  <c r="D22" i="16"/>
  <c r="D23" i="16"/>
  <c r="D24" i="16"/>
  <c r="D25" i="16"/>
  <c r="D18" i="16"/>
  <c r="E21" i="23"/>
  <c r="M24" i="16"/>
  <c r="M23" i="16"/>
  <c r="N24" i="16"/>
  <c r="P24" i="16"/>
  <c r="Q24" i="16"/>
  <c r="R24" i="16"/>
  <c r="S24" i="16"/>
  <c r="E39" i="23"/>
  <c r="F39" i="23"/>
  <c r="E40" i="23"/>
  <c r="F40" i="23"/>
  <c r="E41" i="23"/>
  <c r="F41" i="23"/>
  <c r="E42" i="23"/>
  <c r="F42" i="23"/>
  <c r="E43" i="23"/>
  <c r="F43" i="23"/>
  <c r="E44" i="23"/>
  <c r="F44" i="23"/>
  <c r="E45" i="23"/>
  <c r="F45" i="23"/>
  <c r="E46" i="23"/>
  <c r="F46" i="23"/>
  <c r="E47" i="23"/>
  <c r="E27" i="23"/>
  <c r="E28" i="23"/>
  <c r="E29" i="23"/>
  <c r="E22" i="23"/>
  <c r="E23" i="23"/>
  <c r="E24" i="23"/>
  <c r="E25" i="23"/>
  <c r="E26" i="23"/>
  <c r="E14" i="23"/>
  <c r="E15" i="23"/>
  <c r="E16" i="23"/>
  <c r="E17" i="23"/>
  <c r="E18" i="23"/>
  <c r="E19" i="23"/>
  <c r="S23" i="16"/>
  <c r="E20" i="23"/>
  <c r="E11" i="23"/>
  <c r="E12" i="23"/>
  <c r="E13" i="23"/>
  <c r="E10" i="23"/>
  <c r="I7" i="11"/>
  <c r="E9" i="23"/>
  <c r="S9" i="5"/>
  <c r="O56" i="22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I45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I75" i="22"/>
  <c r="H77" i="22"/>
  <c r="I77" i="22"/>
  <c r="H78" i="22"/>
  <c r="I78" i="22"/>
  <c r="H79" i="22"/>
  <c r="I79" i="22"/>
  <c r="H80" i="22"/>
  <c r="I80" i="22"/>
  <c r="H81" i="22"/>
  <c r="I81" i="22"/>
  <c r="H82" i="22"/>
  <c r="I82" i="22"/>
  <c r="H83" i="22"/>
  <c r="I83" i="22"/>
  <c r="H84" i="22"/>
  <c r="I84" i="22"/>
  <c r="H85" i="22"/>
  <c r="I85" i="22"/>
  <c r="H86" i="22"/>
  <c r="I86" i="22"/>
  <c r="H87" i="22"/>
  <c r="I87" i="22"/>
  <c r="H88" i="22"/>
  <c r="I88" i="22"/>
  <c r="H89" i="22"/>
  <c r="I89" i="22"/>
  <c r="H90" i="22"/>
  <c r="I90" i="22"/>
  <c r="H91" i="22"/>
  <c r="I91" i="22"/>
  <c r="H92" i="22"/>
  <c r="I92" i="22"/>
  <c r="H93" i="22"/>
  <c r="I93" i="22"/>
  <c r="H94" i="22"/>
  <c r="I94" i="22"/>
  <c r="H95" i="22"/>
  <c r="I95" i="22"/>
  <c r="H96" i="22"/>
  <c r="I96" i="22"/>
  <c r="H97" i="22"/>
  <c r="I97" i="22"/>
  <c r="H98" i="22"/>
  <c r="I98" i="22"/>
  <c r="H99" i="22"/>
  <c r="I99" i="22"/>
  <c r="H100" i="22"/>
  <c r="I100" i="22"/>
  <c r="H101" i="22"/>
  <c r="I101" i="22"/>
  <c r="H102" i="22"/>
  <c r="I102" i="22"/>
  <c r="H103" i="22"/>
  <c r="I103" i="22"/>
  <c r="H104" i="22"/>
  <c r="I104" i="22"/>
  <c r="H105" i="22"/>
  <c r="I105" i="22"/>
  <c r="B5" i="4"/>
  <c r="E7" i="22"/>
  <c r="B6" i="4"/>
  <c r="E8" i="22"/>
  <c r="B7" i="4"/>
  <c r="E9" i="22"/>
  <c r="B8" i="4"/>
  <c r="E10" i="22"/>
  <c r="B9" i="4"/>
  <c r="E11" i="22"/>
  <c r="B10" i="4"/>
  <c r="E12" i="22"/>
  <c r="B11" i="4"/>
  <c r="E13" i="22"/>
  <c r="B12" i="4"/>
  <c r="E14" i="22"/>
  <c r="B13" i="4"/>
  <c r="E15" i="22"/>
  <c r="B14" i="4"/>
  <c r="E16" i="22"/>
  <c r="B15" i="4"/>
  <c r="E17" i="22"/>
  <c r="B16" i="4"/>
  <c r="E18" i="22"/>
  <c r="B17" i="4"/>
  <c r="E19" i="22"/>
  <c r="B18" i="4"/>
  <c r="E20" i="22"/>
  <c r="B19" i="4"/>
  <c r="E21" i="22"/>
  <c r="B20" i="4"/>
  <c r="E22" i="22"/>
  <c r="B21" i="4"/>
  <c r="E23" i="22"/>
  <c r="B22" i="4"/>
  <c r="E24" i="22"/>
  <c r="E25" i="22"/>
  <c r="B24" i="4"/>
  <c r="E26" i="22"/>
  <c r="B25" i="4"/>
  <c r="E27" i="22"/>
  <c r="B26" i="4"/>
  <c r="E28" i="22"/>
  <c r="B27" i="4"/>
  <c r="E29" i="22"/>
  <c r="B28" i="4"/>
  <c r="E30" i="22"/>
  <c r="B29" i="4"/>
  <c r="E31" i="22"/>
  <c r="B30" i="4"/>
  <c r="E32" i="22"/>
  <c r="B31" i="4"/>
  <c r="E33" i="22"/>
  <c r="B32" i="4"/>
  <c r="E34" i="22"/>
  <c r="E35" i="22"/>
  <c r="B34" i="4"/>
  <c r="E36" i="22"/>
  <c r="B35" i="4"/>
  <c r="E37" i="22"/>
  <c r="B36" i="4"/>
  <c r="E38" i="22"/>
  <c r="B37" i="4"/>
  <c r="E39" i="22"/>
  <c r="B38" i="4"/>
  <c r="E40" i="22"/>
  <c r="B39" i="4"/>
  <c r="E41" i="22"/>
  <c r="B40" i="4"/>
  <c r="E42" i="22"/>
  <c r="B41" i="4"/>
  <c r="E43" i="22"/>
  <c r="B42" i="4"/>
  <c r="E44" i="22"/>
  <c r="E45" i="22"/>
  <c r="B44" i="4"/>
  <c r="E46" i="22"/>
  <c r="B45" i="4"/>
  <c r="E47" i="22"/>
  <c r="B46" i="4"/>
  <c r="E48" i="22"/>
  <c r="B47" i="4"/>
  <c r="E49" i="22"/>
  <c r="B48" i="4"/>
  <c r="E50" i="22"/>
  <c r="B49" i="4"/>
  <c r="E51" i="22"/>
  <c r="B50" i="4"/>
  <c r="E52" i="22"/>
  <c r="B51" i="4"/>
  <c r="E53" i="22"/>
  <c r="B52" i="4"/>
  <c r="E54" i="22"/>
  <c r="E55" i="22"/>
  <c r="B54" i="4"/>
  <c r="E56" i="22"/>
  <c r="B55" i="4"/>
  <c r="E57" i="22"/>
  <c r="B56" i="4"/>
  <c r="E58" i="22"/>
  <c r="B57" i="4"/>
  <c r="E59" i="22"/>
  <c r="B58" i="4"/>
  <c r="E60" i="22"/>
  <c r="B59" i="4"/>
  <c r="E61" i="22"/>
  <c r="B60" i="4"/>
  <c r="E62" i="22"/>
  <c r="B61" i="4"/>
  <c r="E63" i="22"/>
  <c r="B62" i="4"/>
  <c r="E64" i="22"/>
  <c r="E65" i="22"/>
  <c r="B64" i="4"/>
  <c r="E66" i="22"/>
  <c r="B65" i="4"/>
  <c r="E67" i="22"/>
  <c r="B66" i="4"/>
  <c r="E68" i="22"/>
  <c r="B67" i="4"/>
  <c r="E69" i="22"/>
  <c r="B68" i="4"/>
  <c r="E70" i="22"/>
  <c r="B69" i="4"/>
  <c r="E71" i="22"/>
  <c r="B70" i="4"/>
  <c r="E72" i="22"/>
  <c r="B71" i="4"/>
  <c r="E73" i="22"/>
  <c r="B72" i="4"/>
  <c r="E74" i="22"/>
  <c r="E75" i="22"/>
  <c r="B74" i="4"/>
  <c r="E76" i="22"/>
  <c r="B75" i="4"/>
  <c r="E77" i="22"/>
  <c r="B76" i="4"/>
  <c r="E78" i="22"/>
  <c r="B77" i="4"/>
  <c r="E79" i="22"/>
  <c r="B78" i="4"/>
  <c r="E80" i="22"/>
  <c r="B79" i="4"/>
  <c r="E81" i="22"/>
  <c r="B80" i="4"/>
  <c r="E82" i="22"/>
  <c r="B81" i="4"/>
  <c r="E83" i="22"/>
  <c r="B82" i="4"/>
  <c r="E84" i="22"/>
  <c r="E85" i="22"/>
  <c r="B84" i="4"/>
  <c r="E86" i="22"/>
  <c r="B85" i="4"/>
  <c r="E87" i="22"/>
  <c r="B86" i="4"/>
  <c r="E88" i="22"/>
  <c r="B87" i="4"/>
  <c r="E89" i="22"/>
  <c r="B88" i="4"/>
  <c r="E90" i="22"/>
  <c r="B89" i="4"/>
  <c r="E91" i="22"/>
  <c r="B90" i="4"/>
  <c r="E92" i="22"/>
  <c r="B91" i="4"/>
  <c r="E93" i="22"/>
  <c r="B92" i="4"/>
  <c r="E94" i="22"/>
  <c r="E95" i="22"/>
  <c r="B94" i="4"/>
  <c r="E96" i="22"/>
  <c r="B95" i="4"/>
  <c r="E97" i="22"/>
  <c r="B96" i="4"/>
  <c r="E98" i="22"/>
  <c r="B97" i="4"/>
  <c r="E99" i="22"/>
  <c r="B98" i="4"/>
  <c r="E100" i="22"/>
  <c r="B99" i="4"/>
  <c r="E101" i="22"/>
  <c r="B100" i="4"/>
  <c r="E102" i="22"/>
  <c r="B101" i="4"/>
  <c r="E103" i="22"/>
  <c r="B102" i="4"/>
  <c r="E104" i="22"/>
  <c r="E105" i="22"/>
  <c r="B4" i="4"/>
  <c r="E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6" i="22"/>
  <c r="S16" i="13"/>
  <c r="M16" i="13"/>
  <c r="N16" i="13"/>
  <c r="Q16" i="13"/>
  <c r="R16" i="13"/>
  <c r="P16" i="13"/>
  <c r="M20" i="13"/>
  <c r="S20" i="13"/>
  <c r="P20" i="13"/>
  <c r="M19" i="13"/>
  <c r="N20" i="13"/>
  <c r="Q20" i="13"/>
  <c r="R20" i="13"/>
  <c r="S19" i="13"/>
  <c r="P19" i="13"/>
  <c r="M18" i="13"/>
  <c r="N19" i="13"/>
  <c r="Q19" i="13"/>
  <c r="R19" i="13"/>
  <c r="S18" i="13"/>
  <c r="P18" i="13"/>
  <c r="M17" i="13"/>
  <c r="N18" i="13"/>
  <c r="Q18" i="13"/>
  <c r="R18" i="13"/>
  <c r="S17" i="13"/>
  <c r="P17" i="13"/>
  <c r="N17" i="13"/>
  <c r="Q17" i="13"/>
  <c r="R17" i="13"/>
  <c r="S18" i="16"/>
  <c r="S19" i="16"/>
  <c r="S20" i="16"/>
  <c r="S21" i="16"/>
  <c r="S22" i="16"/>
  <c r="S17" i="16"/>
  <c r="M18" i="16"/>
  <c r="M17" i="16"/>
  <c r="N18" i="16"/>
  <c r="Q18" i="16"/>
  <c r="R18" i="16"/>
  <c r="M19" i="16"/>
  <c r="N19" i="16"/>
  <c r="Q19" i="16"/>
  <c r="R19" i="16"/>
  <c r="M20" i="16"/>
  <c r="N20" i="16"/>
  <c r="Q20" i="16"/>
  <c r="R20" i="16"/>
  <c r="M21" i="16"/>
  <c r="N21" i="16"/>
  <c r="Q21" i="16"/>
  <c r="R21" i="16"/>
  <c r="P22" i="16"/>
  <c r="M22" i="16"/>
  <c r="N22" i="16"/>
  <c r="Q22" i="16"/>
  <c r="R22" i="16"/>
  <c r="N23" i="16"/>
  <c r="P23" i="16"/>
  <c r="Q23" i="16"/>
  <c r="R23" i="16"/>
  <c r="N17" i="16"/>
  <c r="Q17" i="16"/>
  <c r="R17" i="16"/>
  <c r="P18" i="16"/>
  <c r="P19" i="16"/>
  <c r="P20" i="16"/>
  <c r="P21" i="16"/>
  <c r="P17" i="16"/>
  <c r="K16" i="16"/>
  <c r="B107" i="4"/>
  <c r="B106" i="4"/>
  <c r="B105" i="4"/>
  <c r="B104" i="4"/>
  <c r="AW9" i="5"/>
  <c r="AC9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K14" i="5"/>
  <c r="K11" i="11"/>
  <c r="BE9" i="5"/>
  <c r="AD13" i="5"/>
  <c r="AE13" i="5"/>
  <c r="AD14" i="5"/>
  <c r="AE14" i="5"/>
  <c r="AD15" i="5"/>
  <c r="AE15" i="5"/>
  <c r="AD16" i="5"/>
  <c r="AE16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12" i="5"/>
  <c r="AE12" i="5"/>
  <c r="S13" i="5"/>
  <c r="S12" i="5"/>
  <c r="T13" i="5"/>
  <c r="U13" i="5"/>
  <c r="S14" i="5"/>
  <c r="T14" i="5"/>
  <c r="U14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U21" i="5"/>
  <c r="S22" i="5"/>
  <c r="T22" i="5"/>
  <c r="U22" i="5"/>
  <c r="S23" i="5"/>
  <c r="T23" i="5"/>
  <c r="U23" i="5"/>
  <c r="S24" i="5"/>
  <c r="T24" i="5"/>
  <c r="U24" i="5"/>
  <c r="S25" i="5"/>
  <c r="T25" i="5"/>
  <c r="U25" i="5"/>
  <c r="S26" i="5"/>
  <c r="T26" i="5"/>
  <c r="U26" i="5"/>
  <c r="S27" i="5"/>
  <c r="T27" i="5"/>
  <c r="U27" i="5"/>
  <c r="S28" i="5"/>
  <c r="T28" i="5"/>
  <c r="U28" i="5"/>
  <c r="S29" i="5"/>
  <c r="T29" i="5"/>
  <c r="U29" i="5"/>
  <c r="S30" i="5"/>
  <c r="T30" i="5"/>
  <c r="U30" i="5"/>
  <c r="S31" i="5"/>
  <c r="T31" i="5"/>
  <c r="U31" i="5"/>
  <c r="S32" i="5"/>
  <c r="T32" i="5"/>
  <c r="U32" i="5"/>
  <c r="S33" i="5"/>
  <c r="T33" i="5"/>
  <c r="U33" i="5"/>
  <c r="S34" i="5"/>
  <c r="T34" i="5"/>
  <c r="U34" i="5"/>
  <c r="S35" i="5"/>
  <c r="T35" i="5"/>
  <c r="U35" i="5"/>
  <c r="S36" i="5"/>
  <c r="T36" i="5"/>
  <c r="U36" i="5"/>
  <c r="S37" i="5"/>
  <c r="T37" i="5"/>
  <c r="U37" i="5"/>
  <c r="S38" i="5"/>
  <c r="T38" i="5"/>
  <c r="U38" i="5"/>
  <c r="S39" i="5"/>
  <c r="T39" i="5"/>
  <c r="U39" i="5"/>
  <c r="S40" i="5"/>
  <c r="T40" i="5"/>
  <c r="U40" i="5"/>
  <c r="S41" i="5"/>
  <c r="T41" i="5"/>
  <c r="U41" i="5"/>
  <c r="S42" i="5"/>
  <c r="T42" i="5"/>
  <c r="U42" i="5"/>
  <c r="S43" i="5"/>
  <c r="T43" i="5"/>
  <c r="U43" i="5"/>
  <c r="S44" i="5"/>
  <c r="T44" i="5"/>
  <c r="U44" i="5"/>
  <c r="S45" i="5"/>
  <c r="T45" i="5"/>
  <c r="U45" i="5"/>
  <c r="S46" i="5"/>
  <c r="T46" i="5"/>
  <c r="U46" i="5"/>
  <c r="S47" i="5"/>
  <c r="T47" i="5"/>
  <c r="U47" i="5"/>
  <c r="S48" i="5"/>
  <c r="T48" i="5"/>
  <c r="U48" i="5"/>
  <c r="S49" i="5"/>
  <c r="T49" i="5"/>
  <c r="U49" i="5"/>
  <c r="S50" i="5"/>
  <c r="T50" i="5"/>
  <c r="U50" i="5"/>
  <c r="S51" i="5"/>
  <c r="T51" i="5"/>
  <c r="U51" i="5"/>
  <c r="S52" i="5"/>
  <c r="T52" i="5"/>
  <c r="U52" i="5"/>
  <c r="S53" i="5"/>
  <c r="T53" i="5"/>
  <c r="U53" i="5"/>
  <c r="S54" i="5"/>
  <c r="T54" i="5"/>
  <c r="U54" i="5"/>
  <c r="S55" i="5"/>
  <c r="T55" i="5"/>
  <c r="U55" i="5"/>
  <c r="S56" i="5"/>
  <c r="T56" i="5"/>
  <c r="U56" i="5"/>
  <c r="S57" i="5"/>
  <c r="T57" i="5"/>
  <c r="U57" i="5"/>
  <c r="S58" i="5"/>
  <c r="T58" i="5"/>
  <c r="U58" i="5"/>
  <c r="S59" i="5"/>
  <c r="T59" i="5"/>
  <c r="U59" i="5"/>
  <c r="S60" i="5"/>
  <c r="T60" i="5"/>
  <c r="U60" i="5"/>
  <c r="S61" i="5"/>
  <c r="T61" i="5"/>
  <c r="U61" i="5"/>
  <c r="S62" i="5"/>
  <c r="T62" i="5"/>
  <c r="U62" i="5"/>
  <c r="S63" i="5"/>
  <c r="T63" i="5"/>
  <c r="U63" i="5"/>
  <c r="S64" i="5"/>
  <c r="T64" i="5"/>
  <c r="U64" i="5"/>
  <c r="S65" i="5"/>
  <c r="T65" i="5"/>
  <c r="U65" i="5"/>
  <c r="S66" i="5"/>
  <c r="T66" i="5"/>
  <c r="U66" i="5"/>
  <c r="S67" i="5"/>
  <c r="T67" i="5"/>
  <c r="U67" i="5"/>
  <c r="S68" i="5"/>
  <c r="T68" i="5"/>
  <c r="U68" i="5"/>
  <c r="S69" i="5"/>
  <c r="T69" i="5"/>
  <c r="U69" i="5"/>
  <c r="S70" i="5"/>
  <c r="T70" i="5"/>
  <c r="U70" i="5"/>
  <c r="S71" i="5"/>
  <c r="T71" i="5"/>
  <c r="U71" i="5"/>
  <c r="S72" i="5"/>
  <c r="T72" i="5"/>
  <c r="U72" i="5"/>
  <c r="S73" i="5"/>
  <c r="T73" i="5"/>
  <c r="U73" i="5"/>
  <c r="S74" i="5"/>
  <c r="T74" i="5"/>
  <c r="U74" i="5"/>
  <c r="S75" i="5"/>
  <c r="T75" i="5"/>
  <c r="U75" i="5"/>
  <c r="S76" i="5"/>
  <c r="T76" i="5"/>
  <c r="U76" i="5"/>
  <c r="S77" i="5"/>
  <c r="T77" i="5"/>
  <c r="U77" i="5"/>
  <c r="S78" i="5"/>
  <c r="T78" i="5"/>
  <c r="U78" i="5"/>
  <c r="S79" i="5"/>
  <c r="T79" i="5"/>
  <c r="U79" i="5"/>
  <c r="S80" i="5"/>
  <c r="T80" i="5"/>
  <c r="U80" i="5"/>
  <c r="S81" i="5"/>
  <c r="T81" i="5"/>
  <c r="U81" i="5"/>
  <c r="S82" i="5"/>
  <c r="T82" i="5"/>
  <c r="U82" i="5"/>
  <c r="S83" i="5"/>
  <c r="T83" i="5"/>
  <c r="U83" i="5"/>
  <c r="S84" i="5"/>
  <c r="T84" i="5"/>
  <c r="U84" i="5"/>
  <c r="S85" i="5"/>
  <c r="T85" i="5"/>
  <c r="U85" i="5"/>
  <c r="S86" i="5"/>
  <c r="T86" i="5"/>
  <c r="U86" i="5"/>
  <c r="S87" i="5"/>
  <c r="T87" i="5"/>
  <c r="U87" i="5"/>
  <c r="S88" i="5"/>
  <c r="T88" i="5"/>
  <c r="U88" i="5"/>
  <c r="S89" i="5"/>
  <c r="T89" i="5"/>
  <c r="U89" i="5"/>
  <c r="S90" i="5"/>
  <c r="T90" i="5"/>
  <c r="U90" i="5"/>
  <c r="S91" i="5"/>
  <c r="T91" i="5"/>
  <c r="U91" i="5"/>
  <c r="S92" i="5"/>
  <c r="T92" i="5"/>
  <c r="U92" i="5"/>
  <c r="S93" i="5"/>
  <c r="T93" i="5"/>
  <c r="U93" i="5"/>
  <c r="S94" i="5"/>
  <c r="T94" i="5"/>
  <c r="U94" i="5"/>
  <c r="S95" i="5"/>
  <c r="T95" i="5"/>
  <c r="U95" i="5"/>
  <c r="S96" i="5"/>
  <c r="T96" i="5"/>
  <c r="U96" i="5"/>
  <c r="S97" i="5"/>
  <c r="T97" i="5"/>
  <c r="U97" i="5"/>
  <c r="S98" i="5"/>
  <c r="T98" i="5"/>
  <c r="U98" i="5"/>
  <c r="S99" i="5"/>
  <c r="T99" i="5"/>
  <c r="U99" i="5"/>
  <c r="S100" i="5"/>
  <c r="T100" i="5"/>
  <c r="U100" i="5"/>
  <c r="S101" i="5"/>
  <c r="T101" i="5"/>
  <c r="U101" i="5"/>
  <c r="S102" i="5"/>
  <c r="T102" i="5"/>
  <c r="U102" i="5"/>
  <c r="S103" i="5"/>
  <c r="T103" i="5"/>
  <c r="U103" i="5"/>
  <c r="S104" i="5"/>
  <c r="T104" i="5"/>
  <c r="U104" i="5"/>
  <c r="S105" i="5"/>
  <c r="T105" i="5"/>
  <c r="U105" i="5"/>
  <c r="S106" i="5"/>
  <c r="T106" i="5"/>
  <c r="U106" i="5"/>
  <c r="S107" i="5"/>
  <c r="T107" i="5"/>
  <c r="U107" i="5"/>
  <c r="S108" i="5"/>
  <c r="T108" i="5"/>
  <c r="U108" i="5"/>
  <c r="S109" i="5"/>
  <c r="T109" i="5"/>
  <c r="U109" i="5"/>
  <c r="S110" i="5"/>
  <c r="T110" i="5"/>
  <c r="U110" i="5"/>
  <c r="S111" i="5"/>
  <c r="T111" i="5"/>
  <c r="U111" i="5"/>
  <c r="T12" i="5"/>
  <c r="U12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" i="5"/>
  <c r="J11" i="5"/>
  <c r="BD13" i="5"/>
  <c r="BD14" i="5"/>
  <c r="BD15" i="5"/>
  <c r="BD16" i="5"/>
  <c r="AV13" i="5"/>
  <c r="AV14" i="5"/>
  <c r="AV15" i="5"/>
  <c r="AV16" i="5"/>
  <c r="AV17" i="5"/>
  <c r="AV18" i="5"/>
  <c r="AV19" i="5"/>
  <c r="AV20" i="5"/>
  <c r="AV12" i="5"/>
  <c r="BE13" i="5"/>
  <c r="BE12" i="5"/>
  <c r="BF13" i="5"/>
  <c r="BE14" i="5"/>
  <c r="BF14" i="5"/>
  <c r="BE15" i="5"/>
  <c r="BF15" i="5"/>
  <c r="BE16" i="5"/>
  <c r="BF16" i="5"/>
  <c r="BF12" i="5"/>
  <c r="AW13" i="5"/>
  <c r="AW12" i="5"/>
  <c r="AX13" i="5"/>
  <c r="AW14" i="5"/>
  <c r="AX14" i="5"/>
  <c r="AW15" i="5"/>
  <c r="AX15" i="5"/>
  <c r="AW16" i="5"/>
  <c r="AX16" i="5"/>
  <c r="AW17" i="5"/>
  <c r="AX17" i="5"/>
  <c r="AW18" i="5"/>
  <c r="AX18" i="5"/>
  <c r="AW19" i="5"/>
  <c r="AX19" i="5"/>
  <c r="AW20" i="5"/>
  <c r="AX20" i="5"/>
  <c r="AX12" i="5"/>
  <c r="AA13" i="5"/>
  <c r="AA12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BC13" i="5"/>
  <c r="BC14" i="5"/>
  <c r="BC15" i="5"/>
  <c r="BC16" i="5"/>
  <c r="BC12" i="5"/>
  <c r="AU13" i="5"/>
  <c r="AU14" i="5"/>
  <c r="AU15" i="5"/>
  <c r="AU16" i="5"/>
  <c r="AU17" i="5"/>
  <c r="AU18" i="5"/>
  <c r="AU19" i="5"/>
  <c r="AU20" i="5"/>
  <c r="AU12" i="5"/>
  <c r="AK13" i="5"/>
  <c r="AK15" i="5"/>
  <c r="AK16" i="5"/>
  <c r="AK17" i="5"/>
  <c r="AK18" i="5"/>
  <c r="AK19" i="5"/>
  <c r="AK20" i="5"/>
  <c r="AK12" i="5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8" i="3"/>
  <c r="V8" i="3"/>
  <c r="G9" i="3"/>
  <c r="H9" i="3"/>
  <c r="I9" i="3"/>
  <c r="J9" i="3"/>
  <c r="L9" i="3"/>
  <c r="M9" i="3"/>
  <c r="N9" i="3"/>
  <c r="O9" i="3"/>
  <c r="P9" i="3"/>
  <c r="Q9" i="3"/>
  <c r="G10" i="3"/>
  <c r="H10" i="3"/>
  <c r="I10" i="3"/>
  <c r="J10" i="3"/>
  <c r="L10" i="3"/>
  <c r="M10" i="3"/>
  <c r="N10" i="3"/>
  <c r="O10" i="3"/>
  <c r="P10" i="3"/>
  <c r="Q10" i="3"/>
  <c r="G11" i="3"/>
  <c r="H11" i="3"/>
  <c r="I11" i="3"/>
  <c r="J11" i="3"/>
  <c r="L11" i="3"/>
  <c r="M11" i="3"/>
  <c r="N11" i="3"/>
  <c r="O11" i="3"/>
  <c r="P11" i="3"/>
  <c r="Q11" i="3"/>
  <c r="G12" i="3"/>
  <c r="H12" i="3"/>
  <c r="I12" i="3"/>
  <c r="J12" i="3"/>
  <c r="L12" i="3"/>
  <c r="M12" i="3"/>
  <c r="N12" i="3"/>
  <c r="O12" i="3"/>
  <c r="P12" i="3"/>
  <c r="Q12" i="3"/>
  <c r="G13" i="3"/>
  <c r="H13" i="3"/>
  <c r="I13" i="3"/>
  <c r="J13" i="3"/>
  <c r="L13" i="3"/>
  <c r="M13" i="3"/>
  <c r="N13" i="3"/>
  <c r="O13" i="3"/>
  <c r="P13" i="3"/>
  <c r="Q13" i="3"/>
  <c r="G14" i="3"/>
  <c r="H14" i="3"/>
  <c r="I14" i="3"/>
  <c r="J14" i="3"/>
  <c r="L14" i="3"/>
  <c r="M14" i="3"/>
  <c r="N14" i="3"/>
  <c r="O14" i="3"/>
  <c r="P14" i="3"/>
  <c r="Q14" i="3"/>
  <c r="G15" i="3"/>
  <c r="H15" i="3"/>
  <c r="I15" i="3"/>
  <c r="J15" i="3"/>
  <c r="L15" i="3"/>
  <c r="M15" i="3"/>
  <c r="N15" i="3"/>
  <c r="O15" i="3"/>
  <c r="P15" i="3"/>
  <c r="Q15" i="3"/>
  <c r="G16" i="3"/>
  <c r="H16" i="3"/>
  <c r="I16" i="3"/>
  <c r="J16" i="3"/>
  <c r="L16" i="3"/>
  <c r="M16" i="3"/>
  <c r="N16" i="3"/>
  <c r="O16" i="3"/>
  <c r="P16" i="3"/>
  <c r="Q16" i="3"/>
  <c r="G17" i="3"/>
  <c r="H17" i="3"/>
  <c r="I17" i="3"/>
  <c r="J17" i="3"/>
  <c r="L17" i="3"/>
  <c r="M17" i="3"/>
  <c r="N17" i="3"/>
  <c r="O17" i="3"/>
  <c r="P17" i="3"/>
  <c r="Q17" i="3"/>
  <c r="G18" i="3"/>
  <c r="H18" i="3"/>
  <c r="I18" i="3"/>
  <c r="J18" i="3"/>
  <c r="L18" i="3"/>
  <c r="M18" i="3"/>
  <c r="N18" i="3"/>
  <c r="O18" i="3"/>
  <c r="P18" i="3"/>
  <c r="Q18" i="3"/>
  <c r="G19" i="3"/>
  <c r="H19" i="3"/>
  <c r="I19" i="3"/>
  <c r="J19" i="3"/>
  <c r="L19" i="3"/>
  <c r="M19" i="3"/>
  <c r="N19" i="3"/>
  <c r="O19" i="3"/>
  <c r="P19" i="3"/>
  <c r="Q19" i="3"/>
  <c r="G20" i="3"/>
  <c r="H20" i="3"/>
  <c r="I20" i="3"/>
  <c r="J20" i="3"/>
  <c r="L20" i="3"/>
  <c r="M20" i="3"/>
  <c r="N20" i="3"/>
  <c r="O20" i="3"/>
  <c r="P20" i="3"/>
  <c r="Q20" i="3"/>
  <c r="G21" i="3"/>
  <c r="H21" i="3"/>
  <c r="I21" i="3"/>
  <c r="J21" i="3"/>
  <c r="L21" i="3"/>
  <c r="M21" i="3"/>
  <c r="N21" i="3"/>
  <c r="O21" i="3"/>
  <c r="P21" i="3"/>
  <c r="Q21" i="3"/>
  <c r="G22" i="3"/>
  <c r="H22" i="3"/>
  <c r="I22" i="3"/>
  <c r="J22" i="3"/>
  <c r="L22" i="3"/>
  <c r="M22" i="3"/>
  <c r="N22" i="3"/>
  <c r="O22" i="3"/>
  <c r="P22" i="3"/>
  <c r="Q22" i="3"/>
  <c r="G23" i="3"/>
  <c r="H23" i="3"/>
  <c r="I23" i="3"/>
  <c r="J23" i="3"/>
  <c r="L23" i="3"/>
  <c r="M23" i="3"/>
  <c r="N23" i="3"/>
  <c r="O23" i="3"/>
  <c r="P23" i="3"/>
  <c r="Q23" i="3"/>
  <c r="G24" i="3"/>
  <c r="H24" i="3"/>
  <c r="I24" i="3"/>
  <c r="J24" i="3"/>
  <c r="L24" i="3"/>
  <c r="M24" i="3"/>
  <c r="N24" i="3"/>
  <c r="O24" i="3"/>
  <c r="P24" i="3"/>
  <c r="Q24" i="3"/>
  <c r="G25" i="3"/>
  <c r="H25" i="3"/>
  <c r="I25" i="3"/>
  <c r="J25" i="3"/>
  <c r="L25" i="3"/>
  <c r="M25" i="3"/>
  <c r="N25" i="3"/>
  <c r="O25" i="3"/>
  <c r="P25" i="3"/>
  <c r="Q25" i="3"/>
  <c r="G26" i="3"/>
  <c r="H26" i="3"/>
  <c r="I26" i="3"/>
  <c r="J26" i="3"/>
  <c r="L26" i="3"/>
  <c r="M26" i="3"/>
  <c r="N26" i="3"/>
  <c r="O26" i="3"/>
  <c r="P26" i="3"/>
  <c r="Q26" i="3"/>
  <c r="G27" i="3"/>
  <c r="H27" i="3"/>
  <c r="I27" i="3"/>
  <c r="J27" i="3"/>
  <c r="L27" i="3"/>
  <c r="M27" i="3"/>
  <c r="N27" i="3"/>
  <c r="O27" i="3"/>
  <c r="P27" i="3"/>
  <c r="Q27" i="3"/>
  <c r="G28" i="3"/>
  <c r="H28" i="3"/>
  <c r="I28" i="3"/>
  <c r="J28" i="3"/>
  <c r="L28" i="3"/>
  <c r="M28" i="3"/>
  <c r="N28" i="3"/>
  <c r="O28" i="3"/>
  <c r="P28" i="3"/>
  <c r="Q28" i="3"/>
  <c r="G29" i="3"/>
  <c r="H29" i="3"/>
  <c r="I29" i="3"/>
  <c r="J29" i="3"/>
  <c r="L29" i="3"/>
  <c r="M29" i="3"/>
  <c r="N29" i="3"/>
  <c r="O29" i="3"/>
  <c r="P29" i="3"/>
  <c r="Q29" i="3"/>
  <c r="G30" i="3"/>
  <c r="H30" i="3"/>
  <c r="I30" i="3"/>
  <c r="J30" i="3"/>
  <c r="L30" i="3"/>
  <c r="M30" i="3"/>
  <c r="N30" i="3"/>
  <c r="O30" i="3"/>
  <c r="P30" i="3"/>
  <c r="Q30" i="3"/>
  <c r="G31" i="3"/>
  <c r="H31" i="3"/>
  <c r="I31" i="3"/>
  <c r="J31" i="3"/>
  <c r="L31" i="3"/>
  <c r="M31" i="3"/>
  <c r="N31" i="3"/>
  <c r="O31" i="3"/>
  <c r="P31" i="3"/>
  <c r="Q31" i="3"/>
  <c r="G32" i="3"/>
  <c r="H32" i="3"/>
  <c r="I32" i="3"/>
  <c r="J32" i="3"/>
  <c r="L32" i="3"/>
  <c r="M32" i="3"/>
  <c r="N32" i="3"/>
  <c r="O32" i="3"/>
  <c r="P32" i="3"/>
  <c r="Q32" i="3"/>
  <c r="G33" i="3"/>
  <c r="H33" i="3"/>
  <c r="I33" i="3"/>
  <c r="J33" i="3"/>
  <c r="L33" i="3"/>
  <c r="M33" i="3"/>
  <c r="N33" i="3"/>
  <c r="O33" i="3"/>
  <c r="P33" i="3"/>
  <c r="Q33" i="3"/>
  <c r="G34" i="3"/>
  <c r="H34" i="3"/>
  <c r="I34" i="3"/>
  <c r="J34" i="3"/>
  <c r="L34" i="3"/>
  <c r="M34" i="3"/>
  <c r="N34" i="3"/>
  <c r="O34" i="3"/>
  <c r="P34" i="3"/>
  <c r="Q34" i="3"/>
  <c r="G35" i="3"/>
  <c r="H35" i="3"/>
  <c r="I35" i="3"/>
  <c r="J35" i="3"/>
  <c r="L35" i="3"/>
  <c r="M35" i="3"/>
  <c r="N35" i="3"/>
  <c r="O35" i="3"/>
  <c r="P35" i="3"/>
  <c r="Q35" i="3"/>
  <c r="G36" i="3"/>
  <c r="H36" i="3"/>
  <c r="I36" i="3"/>
  <c r="J36" i="3"/>
  <c r="L36" i="3"/>
  <c r="M36" i="3"/>
  <c r="N36" i="3"/>
  <c r="O36" i="3"/>
  <c r="P36" i="3"/>
  <c r="Q36" i="3"/>
  <c r="G37" i="3"/>
  <c r="H37" i="3"/>
  <c r="I37" i="3"/>
  <c r="J37" i="3"/>
  <c r="L37" i="3"/>
  <c r="M37" i="3"/>
  <c r="N37" i="3"/>
  <c r="O37" i="3"/>
  <c r="P37" i="3"/>
  <c r="Q37" i="3"/>
  <c r="G38" i="3"/>
  <c r="H38" i="3"/>
  <c r="I38" i="3"/>
  <c r="J38" i="3"/>
  <c r="L38" i="3"/>
  <c r="M38" i="3"/>
  <c r="N38" i="3"/>
  <c r="O38" i="3"/>
  <c r="P38" i="3"/>
  <c r="Q38" i="3"/>
  <c r="G39" i="3"/>
  <c r="H39" i="3"/>
  <c r="I39" i="3"/>
  <c r="J39" i="3"/>
  <c r="L39" i="3"/>
  <c r="M39" i="3"/>
  <c r="N39" i="3"/>
  <c r="O39" i="3"/>
  <c r="P39" i="3"/>
  <c r="Q39" i="3"/>
  <c r="G40" i="3"/>
  <c r="H40" i="3"/>
  <c r="I40" i="3"/>
  <c r="J40" i="3"/>
  <c r="L40" i="3"/>
  <c r="M40" i="3"/>
  <c r="N40" i="3"/>
  <c r="O40" i="3"/>
  <c r="P40" i="3"/>
  <c r="Q40" i="3"/>
  <c r="G41" i="3"/>
  <c r="H41" i="3"/>
  <c r="I41" i="3"/>
  <c r="J41" i="3"/>
  <c r="L41" i="3"/>
  <c r="M41" i="3"/>
  <c r="N41" i="3"/>
  <c r="O41" i="3"/>
  <c r="P41" i="3"/>
  <c r="Q41" i="3"/>
  <c r="G42" i="3"/>
  <c r="H42" i="3"/>
  <c r="I42" i="3"/>
  <c r="J42" i="3"/>
  <c r="L42" i="3"/>
  <c r="M42" i="3"/>
  <c r="N42" i="3"/>
  <c r="O42" i="3"/>
  <c r="P42" i="3"/>
  <c r="Q42" i="3"/>
  <c r="G43" i="3"/>
  <c r="H43" i="3"/>
  <c r="I43" i="3"/>
  <c r="J43" i="3"/>
  <c r="L43" i="3"/>
  <c r="M43" i="3"/>
  <c r="N43" i="3"/>
  <c r="O43" i="3"/>
  <c r="P43" i="3"/>
  <c r="Q43" i="3"/>
  <c r="G44" i="3"/>
  <c r="H44" i="3"/>
  <c r="I44" i="3"/>
  <c r="J44" i="3"/>
  <c r="L44" i="3"/>
  <c r="M44" i="3"/>
  <c r="N44" i="3"/>
  <c r="O44" i="3"/>
  <c r="P44" i="3"/>
  <c r="Q44" i="3"/>
  <c r="G45" i="3"/>
  <c r="H45" i="3"/>
  <c r="I45" i="3"/>
  <c r="J45" i="3"/>
  <c r="L45" i="3"/>
  <c r="M45" i="3"/>
  <c r="N45" i="3"/>
  <c r="O45" i="3"/>
  <c r="P45" i="3"/>
  <c r="Q45" i="3"/>
  <c r="G46" i="3"/>
  <c r="H46" i="3"/>
  <c r="I46" i="3"/>
  <c r="J46" i="3"/>
  <c r="L46" i="3"/>
  <c r="M46" i="3"/>
  <c r="N46" i="3"/>
  <c r="O46" i="3"/>
  <c r="P46" i="3"/>
  <c r="Q46" i="3"/>
  <c r="G47" i="3"/>
  <c r="H47" i="3"/>
  <c r="I47" i="3"/>
  <c r="J47" i="3"/>
  <c r="L47" i="3"/>
  <c r="M47" i="3"/>
  <c r="N47" i="3"/>
  <c r="O47" i="3"/>
  <c r="P47" i="3"/>
  <c r="Q47" i="3"/>
  <c r="G48" i="3"/>
  <c r="H48" i="3"/>
  <c r="I48" i="3"/>
  <c r="J48" i="3"/>
  <c r="L48" i="3"/>
  <c r="M48" i="3"/>
  <c r="N48" i="3"/>
  <c r="O48" i="3"/>
  <c r="P48" i="3"/>
  <c r="Q48" i="3"/>
  <c r="G49" i="3"/>
  <c r="H49" i="3"/>
  <c r="I49" i="3"/>
  <c r="J49" i="3"/>
  <c r="L49" i="3"/>
  <c r="M49" i="3"/>
  <c r="N49" i="3"/>
  <c r="O49" i="3"/>
  <c r="P49" i="3"/>
  <c r="Q49" i="3"/>
  <c r="G50" i="3"/>
  <c r="H50" i="3"/>
  <c r="I50" i="3"/>
  <c r="J50" i="3"/>
  <c r="L50" i="3"/>
  <c r="M50" i="3"/>
  <c r="N50" i="3"/>
  <c r="O50" i="3"/>
  <c r="P50" i="3"/>
  <c r="Q50" i="3"/>
  <c r="G51" i="3"/>
  <c r="H51" i="3"/>
  <c r="I51" i="3"/>
  <c r="J51" i="3"/>
  <c r="L51" i="3"/>
  <c r="M51" i="3"/>
  <c r="N51" i="3"/>
  <c r="O51" i="3"/>
  <c r="P51" i="3"/>
  <c r="Q51" i="3"/>
  <c r="G52" i="3"/>
  <c r="H52" i="3"/>
  <c r="I52" i="3"/>
  <c r="J52" i="3"/>
  <c r="L52" i="3"/>
  <c r="M52" i="3"/>
  <c r="N52" i="3"/>
  <c r="O52" i="3"/>
  <c r="P52" i="3"/>
  <c r="Q52" i="3"/>
  <c r="G53" i="3"/>
  <c r="H53" i="3"/>
  <c r="I53" i="3"/>
  <c r="J53" i="3"/>
  <c r="L53" i="3"/>
  <c r="M53" i="3"/>
  <c r="N53" i="3"/>
  <c r="O53" i="3"/>
  <c r="P53" i="3"/>
  <c r="Q53" i="3"/>
  <c r="G54" i="3"/>
  <c r="H54" i="3"/>
  <c r="I54" i="3"/>
  <c r="J54" i="3"/>
  <c r="L54" i="3"/>
  <c r="M54" i="3"/>
  <c r="N54" i="3"/>
  <c r="O54" i="3"/>
  <c r="P54" i="3"/>
  <c r="Q54" i="3"/>
  <c r="G55" i="3"/>
  <c r="H55" i="3"/>
  <c r="I55" i="3"/>
  <c r="J55" i="3"/>
  <c r="L55" i="3"/>
  <c r="M55" i="3"/>
  <c r="N55" i="3"/>
  <c r="O55" i="3"/>
  <c r="P55" i="3"/>
  <c r="Q55" i="3"/>
  <c r="G56" i="3"/>
  <c r="H56" i="3"/>
  <c r="I56" i="3"/>
  <c r="J56" i="3"/>
  <c r="L56" i="3"/>
  <c r="M56" i="3"/>
  <c r="N56" i="3"/>
  <c r="O56" i="3"/>
  <c r="P56" i="3"/>
  <c r="Q56" i="3"/>
  <c r="G57" i="3"/>
  <c r="H57" i="3"/>
  <c r="I57" i="3"/>
  <c r="J57" i="3"/>
  <c r="L57" i="3"/>
  <c r="M57" i="3"/>
  <c r="N57" i="3"/>
  <c r="O57" i="3"/>
  <c r="P57" i="3"/>
  <c r="Q57" i="3"/>
  <c r="G58" i="3"/>
  <c r="H58" i="3"/>
  <c r="I58" i="3"/>
  <c r="J58" i="3"/>
  <c r="L58" i="3"/>
  <c r="M58" i="3"/>
  <c r="N58" i="3"/>
  <c r="O58" i="3"/>
  <c r="P58" i="3"/>
  <c r="Q58" i="3"/>
  <c r="G59" i="3"/>
  <c r="H59" i="3"/>
  <c r="I59" i="3"/>
  <c r="J59" i="3"/>
  <c r="L59" i="3"/>
  <c r="M59" i="3"/>
  <c r="N59" i="3"/>
  <c r="O59" i="3"/>
  <c r="P59" i="3"/>
  <c r="Q59" i="3"/>
  <c r="G60" i="3"/>
  <c r="H60" i="3"/>
  <c r="I60" i="3"/>
  <c r="J60" i="3"/>
  <c r="L60" i="3"/>
  <c r="M60" i="3"/>
  <c r="N60" i="3"/>
  <c r="O60" i="3"/>
  <c r="P60" i="3"/>
  <c r="Q60" i="3"/>
  <c r="G61" i="3"/>
  <c r="H61" i="3"/>
  <c r="I61" i="3"/>
  <c r="J61" i="3"/>
  <c r="L61" i="3"/>
  <c r="M61" i="3"/>
  <c r="N61" i="3"/>
  <c r="O61" i="3"/>
  <c r="P61" i="3"/>
  <c r="Q61" i="3"/>
  <c r="G62" i="3"/>
  <c r="H62" i="3"/>
  <c r="I62" i="3"/>
  <c r="J62" i="3"/>
  <c r="L62" i="3"/>
  <c r="M62" i="3"/>
  <c r="N62" i="3"/>
  <c r="O62" i="3"/>
  <c r="P62" i="3"/>
  <c r="Q62" i="3"/>
  <c r="G63" i="3"/>
  <c r="H63" i="3"/>
  <c r="I63" i="3"/>
  <c r="J63" i="3"/>
  <c r="L63" i="3"/>
  <c r="M63" i="3"/>
  <c r="N63" i="3"/>
  <c r="O63" i="3"/>
  <c r="P63" i="3"/>
  <c r="Q63" i="3"/>
  <c r="G64" i="3"/>
  <c r="H64" i="3"/>
  <c r="I64" i="3"/>
  <c r="J64" i="3"/>
  <c r="L64" i="3"/>
  <c r="M64" i="3"/>
  <c r="N64" i="3"/>
  <c r="O64" i="3"/>
  <c r="P64" i="3"/>
  <c r="Q64" i="3"/>
  <c r="G65" i="3"/>
  <c r="H65" i="3"/>
  <c r="I65" i="3"/>
  <c r="J65" i="3"/>
  <c r="L65" i="3"/>
  <c r="M65" i="3"/>
  <c r="N65" i="3"/>
  <c r="O65" i="3"/>
  <c r="P65" i="3"/>
  <c r="Q65" i="3"/>
  <c r="G66" i="3"/>
  <c r="H66" i="3"/>
  <c r="I66" i="3"/>
  <c r="J66" i="3"/>
  <c r="L66" i="3"/>
  <c r="M66" i="3"/>
  <c r="N66" i="3"/>
  <c r="O66" i="3"/>
  <c r="P66" i="3"/>
  <c r="Q66" i="3"/>
  <c r="G67" i="3"/>
  <c r="H67" i="3"/>
  <c r="I67" i="3"/>
  <c r="J67" i="3"/>
  <c r="L67" i="3"/>
  <c r="M67" i="3"/>
  <c r="N67" i="3"/>
  <c r="O67" i="3"/>
  <c r="P67" i="3"/>
  <c r="Q67" i="3"/>
  <c r="G68" i="3"/>
  <c r="H68" i="3"/>
  <c r="I68" i="3"/>
  <c r="J68" i="3"/>
  <c r="L68" i="3"/>
  <c r="M68" i="3"/>
  <c r="N68" i="3"/>
  <c r="O68" i="3"/>
  <c r="P68" i="3"/>
  <c r="Q68" i="3"/>
  <c r="G69" i="3"/>
  <c r="H69" i="3"/>
  <c r="I69" i="3"/>
  <c r="J69" i="3"/>
  <c r="L69" i="3"/>
  <c r="M69" i="3"/>
  <c r="N69" i="3"/>
  <c r="O69" i="3"/>
  <c r="P69" i="3"/>
  <c r="Q69" i="3"/>
  <c r="G70" i="3"/>
  <c r="H70" i="3"/>
  <c r="I70" i="3"/>
  <c r="J70" i="3"/>
  <c r="L70" i="3"/>
  <c r="M70" i="3"/>
  <c r="N70" i="3"/>
  <c r="O70" i="3"/>
  <c r="P70" i="3"/>
  <c r="Q70" i="3"/>
  <c r="G71" i="3"/>
  <c r="H71" i="3"/>
  <c r="I71" i="3"/>
  <c r="J71" i="3"/>
  <c r="L71" i="3"/>
  <c r="M71" i="3"/>
  <c r="N71" i="3"/>
  <c r="O71" i="3"/>
  <c r="P71" i="3"/>
  <c r="Q71" i="3"/>
  <c r="G72" i="3"/>
  <c r="H72" i="3"/>
  <c r="I72" i="3"/>
  <c r="J72" i="3"/>
  <c r="L72" i="3"/>
  <c r="M72" i="3"/>
  <c r="N72" i="3"/>
  <c r="O72" i="3"/>
  <c r="P72" i="3"/>
  <c r="Q72" i="3"/>
  <c r="G73" i="3"/>
  <c r="H73" i="3"/>
  <c r="I73" i="3"/>
  <c r="J73" i="3"/>
  <c r="L73" i="3"/>
  <c r="M73" i="3"/>
  <c r="N73" i="3"/>
  <c r="O73" i="3"/>
  <c r="P73" i="3"/>
  <c r="Q73" i="3"/>
  <c r="G74" i="3"/>
  <c r="H74" i="3"/>
  <c r="I74" i="3"/>
  <c r="J74" i="3"/>
  <c r="L74" i="3"/>
  <c r="M74" i="3"/>
  <c r="N74" i="3"/>
  <c r="O74" i="3"/>
  <c r="P74" i="3"/>
  <c r="Q74" i="3"/>
  <c r="G75" i="3"/>
  <c r="H75" i="3"/>
  <c r="I75" i="3"/>
  <c r="J75" i="3"/>
  <c r="L75" i="3"/>
  <c r="M75" i="3"/>
  <c r="N75" i="3"/>
  <c r="O75" i="3"/>
  <c r="P75" i="3"/>
  <c r="Q75" i="3"/>
  <c r="G76" i="3"/>
  <c r="H76" i="3"/>
  <c r="I76" i="3"/>
  <c r="J76" i="3"/>
  <c r="L76" i="3"/>
  <c r="M76" i="3"/>
  <c r="N76" i="3"/>
  <c r="O76" i="3"/>
  <c r="P76" i="3"/>
  <c r="Q76" i="3"/>
  <c r="G77" i="3"/>
  <c r="H77" i="3"/>
  <c r="I77" i="3"/>
  <c r="J77" i="3"/>
  <c r="L77" i="3"/>
  <c r="M77" i="3"/>
  <c r="N77" i="3"/>
  <c r="O77" i="3"/>
  <c r="P77" i="3"/>
  <c r="Q77" i="3"/>
  <c r="G78" i="3"/>
  <c r="H78" i="3"/>
  <c r="I78" i="3"/>
  <c r="J78" i="3"/>
  <c r="L78" i="3"/>
  <c r="M78" i="3"/>
  <c r="N78" i="3"/>
  <c r="O78" i="3"/>
  <c r="P78" i="3"/>
  <c r="Q78" i="3"/>
  <c r="G79" i="3"/>
  <c r="H79" i="3"/>
  <c r="I79" i="3"/>
  <c r="J79" i="3"/>
  <c r="L79" i="3"/>
  <c r="M79" i="3"/>
  <c r="N79" i="3"/>
  <c r="O79" i="3"/>
  <c r="P79" i="3"/>
  <c r="Q79" i="3"/>
  <c r="G80" i="3"/>
  <c r="H80" i="3"/>
  <c r="I80" i="3"/>
  <c r="J80" i="3"/>
  <c r="L80" i="3"/>
  <c r="M80" i="3"/>
  <c r="N80" i="3"/>
  <c r="O80" i="3"/>
  <c r="P80" i="3"/>
  <c r="Q80" i="3"/>
  <c r="G81" i="3"/>
  <c r="H81" i="3"/>
  <c r="I81" i="3"/>
  <c r="J81" i="3"/>
  <c r="L81" i="3"/>
  <c r="M81" i="3"/>
  <c r="N81" i="3"/>
  <c r="O81" i="3"/>
  <c r="P81" i="3"/>
  <c r="Q81" i="3"/>
  <c r="G82" i="3"/>
  <c r="H82" i="3"/>
  <c r="I82" i="3"/>
  <c r="J82" i="3"/>
  <c r="L82" i="3"/>
  <c r="M82" i="3"/>
  <c r="N82" i="3"/>
  <c r="O82" i="3"/>
  <c r="P82" i="3"/>
  <c r="Q82" i="3"/>
  <c r="G83" i="3"/>
  <c r="H83" i="3"/>
  <c r="I83" i="3"/>
  <c r="J83" i="3"/>
  <c r="L83" i="3"/>
  <c r="M83" i="3"/>
  <c r="N83" i="3"/>
  <c r="O83" i="3"/>
  <c r="P83" i="3"/>
  <c r="Q83" i="3"/>
  <c r="G84" i="3"/>
  <c r="H84" i="3"/>
  <c r="I84" i="3"/>
  <c r="J84" i="3"/>
  <c r="L84" i="3"/>
  <c r="M84" i="3"/>
  <c r="N84" i="3"/>
  <c r="O84" i="3"/>
  <c r="P84" i="3"/>
  <c r="Q84" i="3"/>
  <c r="G85" i="3"/>
  <c r="H85" i="3"/>
  <c r="I85" i="3"/>
  <c r="J85" i="3"/>
  <c r="L85" i="3"/>
  <c r="M85" i="3"/>
  <c r="N85" i="3"/>
  <c r="O85" i="3"/>
  <c r="P85" i="3"/>
  <c r="Q85" i="3"/>
  <c r="G86" i="3"/>
  <c r="H86" i="3"/>
  <c r="I86" i="3"/>
  <c r="J86" i="3"/>
  <c r="L86" i="3"/>
  <c r="M86" i="3"/>
  <c r="N86" i="3"/>
  <c r="O86" i="3"/>
  <c r="P86" i="3"/>
  <c r="Q86" i="3"/>
  <c r="G87" i="3"/>
  <c r="H87" i="3"/>
  <c r="I87" i="3"/>
  <c r="J87" i="3"/>
  <c r="L87" i="3"/>
  <c r="M87" i="3"/>
  <c r="N87" i="3"/>
  <c r="O87" i="3"/>
  <c r="P87" i="3"/>
  <c r="Q87" i="3"/>
  <c r="G88" i="3"/>
  <c r="H88" i="3"/>
  <c r="I88" i="3"/>
  <c r="J88" i="3"/>
  <c r="L88" i="3"/>
  <c r="M88" i="3"/>
  <c r="N88" i="3"/>
  <c r="O88" i="3"/>
  <c r="P88" i="3"/>
  <c r="Q88" i="3"/>
  <c r="G89" i="3"/>
  <c r="H89" i="3"/>
  <c r="I89" i="3"/>
  <c r="J89" i="3"/>
  <c r="L89" i="3"/>
  <c r="M89" i="3"/>
  <c r="N89" i="3"/>
  <c r="O89" i="3"/>
  <c r="P89" i="3"/>
  <c r="Q89" i="3"/>
  <c r="G90" i="3"/>
  <c r="H90" i="3"/>
  <c r="I90" i="3"/>
  <c r="J90" i="3"/>
  <c r="L90" i="3"/>
  <c r="M90" i="3"/>
  <c r="N90" i="3"/>
  <c r="O90" i="3"/>
  <c r="P90" i="3"/>
  <c r="Q90" i="3"/>
  <c r="G91" i="3"/>
  <c r="H91" i="3"/>
  <c r="I91" i="3"/>
  <c r="J91" i="3"/>
  <c r="L91" i="3"/>
  <c r="M91" i="3"/>
  <c r="N91" i="3"/>
  <c r="O91" i="3"/>
  <c r="P91" i="3"/>
  <c r="Q91" i="3"/>
  <c r="G92" i="3"/>
  <c r="H92" i="3"/>
  <c r="I92" i="3"/>
  <c r="J92" i="3"/>
  <c r="L92" i="3"/>
  <c r="M92" i="3"/>
  <c r="N92" i="3"/>
  <c r="O92" i="3"/>
  <c r="P92" i="3"/>
  <c r="Q92" i="3"/>
  <c r="G93" i="3"/>
  <c r="H93" i="3"/>
  <c r="I93" i="3"/>
  <c r="J93" i="3"/>
  <c r="L93" i="3"/>
  <c r="M93" i="3"/>
  <c r="N93" i="3"/>
  <c r="O93" i="3"/>
  <c r="P93" i="3"/>
  <c r="Q93" i="3"/>
  <c r="G94" i="3"/>
  <c r="H94" i="3"/>
  <c r="I94" i="3"/>
  <c r="J94" i="3"/>
  <c r="L94" i="3"/>
  <c r="M94" i="3"/>
  <c r="N94" i="3"/>
  <c r="O94" i="3"/>
  <c r="P94" i="3"/>
  <c r="Q94" i="3"/>
  <c r="G95" i="3"/>
  <c r="H95" i="3"/>
  <c r="I95" i="3"/>
  <c r="J95" i="3"/>
  <c r="L95" i="3"/>
  <c r="M95" i="3"/>
  <c r="N95" i="3"/>
  <c r="O95" i="3"/>
  <c r="P95" i="3"/>
  <c r="Q95" i="3"/>
  <c r="G96" i="3"/>
  <c r="H96" i="3"/>
  <c r="I96" i="3"/>
  <c r="J96" i="3"/>
  <c r="L96" i="3"/>
  <c r="M96" i="3"/>
  <c r="N96" i="3"/>
  <c r="O96" i="3"/>
  <c r="P96" i="3"/>
  <c r="Q96" i="3"/>
  <c r="G97" i="3"/>
  <c r="H97" i="3"/>
  <c r="I97" i="3"/>
  <c r="J97" i="3"/>
  <c r="L97" i="3"/>
  <c r="M97" i="3"/>
  <c r="N97" i="3"/>
  <c r="O97" i="3"/>
  <c r="P97" i="3"/>
  <c r="Q97" i="3"/>
  <c r="G98" i="3"/>
  <c r="H98" i="3"/>
  <c r="I98" i="3"/>
  <c r="J98" i="3"/>
  <c r="L98" i="3"/>
  <c r="M98" i="3"/>
  <c r="N98" i="3"/>
  <c r="O98" i="3"/>
  <c r="P98" i="3"/>
  <c r="Q98" i="3"/>
  <c r="G99" i="3"/>
  <c r="H99" i="3"/>
  <c r="I99" i="3"/>
  <c r="J99" i="3"/>
  <c r="L99" i="3"/>
  <c r="M99" i="3"/>
  <c r="N99" i="3"/>
  <c r="O99" i="3"/>
  <c r="P99" i="3"/>
  <c r="Q99" i="3"/>
  <c r="G100" i="3"/>
  <c r="H100" i="3"/>
  <c r="I100" i="3"/>
  <c r="J100" i="3"/>
  <c r="L100" i="3"/>
  <c r="M100" i="3"/>
  <c r="N100" i="3"/>
  <c r="O100" i="3"/>
  <c r="P100" i="3"/>
  <c r="Q100" i="3"/>
  <c r="G101" i="3"/>
  <c r="H101" i="3"/>
  <c r="I101" i="3"/>
  <c r="J101" i="3"/>
  <c r="L101" i="3"/>
  <c r="M101" i="3"/>
  <c r="N101" i="3"/>
  <c r="O101" i="3"/>
  <c r="P101" i="3"/>
  <c r="Q101" i="3"/>
  <c r="G102" i="3"/>
  <c r="H102" i="3"/>
  <c r="I102" i="3"/>
  <c r="J102" i="3"/>
  <c r="L102" i="3"/>
  <c r="M102" i="3"/>
  <c r="N102" i="3"/>
  <c r="O102" i="3"/>
  <c r="P102" i="3"/>
  <c r="Q102" i="3"/>
  <c r="G103" i="3"/>
  <c r="H103" i="3"/>
  <c r="I103" i="3"/>
  <c r="J103" i="3"/>
  <c r="L103" i="3"/>
  <c r="M103" i="3"/>
  <c r="N103" i="3"/>
  <c r="O103" i="3"/>
  <c r="P103" i="3"/>
  <c r="Q103" i="3"/>
  <c r="G104" i="3"/>
  <c r="H104" i="3"/>
  <c r="I104" i="3"/>
  <c r="J104" i="3"/>
  <c r="L104" i="3"/>
  <c r="M104" i="3"/>
  <c r="N104" i="3"/>
  <c r="O104" i="3"/>
  <c r="P104" i="3"/>
  <c r="Q104" i="3"/>
  <c r="G105" i="3"/>
  <c r="H105" i="3"/>
  <c r="I105" i="3"/>
  <c r="J105" i="3"/>
  <c r="L105" i="3"/>
  <c r="M105" i="3"/>
  <c r="N105" i="3"/>
  <c r="O105" i="3"/>
  <c r="P105" i="3"/>
  <c r="Q105" i="3"/>
  <c r="G106" i="3"/>
  <c r="H106" i="3"/>
  <c r="I106" i="3"/>
  <c r="J106" i="3"/>
  <c r="L106" i="3"/>
  <c r="M106" i="3"/>
  <c r="N106" i="3"/>
  <c r="O106" i="3"/>
  <c r="P106" i="3"/>
  <c r="Q106" i="3"/>
  <c r="G107" i="3"/>
  <c r="H107" i="3"/>
  <c r="I107" i="3"/>
  <c r="J107" i="3"/>
  <c r="L107" i="3"/>
  <c r="M107" i="3"/>
  <c r="N107" i="3"/>
  <c r="O107" i="3"/>
  <c r="P107" i="3"/>
  <c r="Q107" i="3"/>
  <c r="H8" i="3"/>
  <c r="I8" i="3"/>
  <c r="J8" i="3"/>
  <c r="L8" i="3"/>
  <c r="M8" i="3"/>
  <c r="N8" i="3"/>
  <c r="O8" i="3"/>
  <c r="P8" i="3"/>
  <c r="Q8" i="3"/>
  <c r="G8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7" i="3"/>
  <c r="X16" i="4"/>
  <c r="X17" i="4"/>
  <c r="X18" i="4"/>
  <c r="X19" i="4"/>
  <c r="U18" i="4"/>
  <c r="U19" i="4"/>
  <c r="U20" i="4"/>
  <c r="V20" i="4"/>
  <c r="X20" i="4"/>
  <c r="U21" i="4"/>
  <c r="V21" i="4"/>
  <c r="X21" i="4"/>
  <c r="U22" i="4"/>
  <c r="V22" i="4"/>
  <c r="X22" i="4"/>
  <c r="U23" i="4"/>
  <c r="V23" i="4"/>
  <c r="X23" i="4"/>
</calcChain>
</file>

<file path=xl/sharedStrings.xml><?xml version="1.0" encoding="utf-8"?>
<sst xmlns="http://schemas.openxmlformats.org/spreadsheetml/2006/main" count="2926" uniqueCount="423">
  <si>
    <t>角色</t>
    <rPh sb="0" eb="1">
      <t>jiao's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</si>
  <si>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</si>
  <si>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</si>
  <si>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等级</t>
    <rPh sb="0" eb="1">
      <t>deng'j</t>
    </rPh>
    <phoneticPr fontId="1" type="noConversion"/>
  </si>
  <si>
    <t>进阶</t>
    <rPh sb="0" eb="1">
      <t>jin'j</t>
    </rPh>
    <phoneticPr fontId="1" type="noConversion"/>
  </si>
  <si>
    <t>强化</t>
    <rPh sb="0" eb="1">
      <t>qiang'h</t>
    </rPh>
    <phoneticPr fontId="1" type="noConversion"/>
  </si>
  <si>
    <t>升级</t>
    <rPh sb="0" eb="1">
      <t>sheng'j</t>
    </rPh>
    <phoneticPr fontId="1" type="noConversion"/>
  </si>
  <si>
    <t>珠宝</t>
    <rPh sb="0" eb="1">
      <t>zhu'bao</t>
    </rPh>
    <phoneticPr fontId="1" type="noConversion"/>
  </si>
  <si>
    <t>比率</t>
    <rPh sb="0" eb="1">
      <t>bi'l</t>
    </rPh>
    <phoneticPr fontId="1" type="noConversion"/>
  </si>
  <si>
    <t>属性</t>
    <rPh sb="0" eb="1">
      <t>shu'x</t>
    </rPh>
    <phoneticPr fontId="1" type="noConversion"/>
  </si>
  <si>
    <t>消耗</t>
    <rPh sb="0" eb="1">
      <t>xioa'h</t>
    </rPh>
    <phoneticPr fontId="1" type="noConversion"/>
  </si>
  <si>
    <t>金币</t>
    <rPh sb="0" eb="1">
      <t>jin'b</t>
    </rPh>
    <phoneticPr fontId="1" type="noConversion"/>
  </si>
  <si>
    <t>强化石</t>
    <rPh sb="0" eb="1">
      <t>qiang'h's</t>
    </rPh>
    <phoneticPr fontId="1" type="noConversion"/>
  </si>
  <si>
    <t>历练</t>
    <rPh sb="0" eb="1">
      <t>li'l</t>
    </rPh>
    <phoneticPr fontId="1" type="noConversion"/>
  </si>
  <si>
    <t>钻石</t>
    <rPh sb="0" eb="1">
      <t>zuan's</t>
    </rPh>
    <phoneticPr fontId="1" type="noConversion"/>
  </si>
  <si>
    <t>消耗分为几种</t>
    <rPh sb="0" eb="1">
      <t>xiao'h</t>
    </rPh>
    <rPh sb="2" eb="3">
      <t>fe</t>
    </rPh>
    <rPh sb="3" eb="4">
      <t>wei</t>
    </rPh>
    <rPh sb="4" eb="5">
      <t>ji'zhong</t>
    </rPh>
    <phoneticPr fontId="1" type="noConversion"/>
  </si>
  <si>
    <t>随着主线提升而提升的属性。</t>
    <rPh sb="0" eb="1">
      <t>sui'zhe</t>
    </rPh>
    <rPh sb="2" eb="3">
      <t>zhu'xian</t>
    </rPh>
    <rPh sb="4" eb="5">
      <t>ti'sheng</t>
    </rPh>
    <rPh sb="6" eb="7">
      <t>er</t>
    </rPh>
    <rPh sb="7" eb="8">
      <t>ti'sheng</t>
    </rPh>
    <rPh sb="9" eb="10">
      <t>d</t>
    </rPh>
    <rPh sb="10" eb="11">
      <t>shu'x</t>
    </rPh>
    <phoneticPr fontId="1" type="noConversion"/>
  </si>
  <si>
    <t>这种属性不用购买。</t>
    <rPh sb="0" eb="1">
      <t>zhe'z</t>
    </rPh>
    <rPh sb="2" eb="3">
      <t>shu'x</t>
    </rPh>
    <rPh sb="4" eb="5">
      <t>bu</t>
    </rPh>
    <rPh sb="5" eb="6">
      <t>yong</t>
    </rPh>
    <rPh sb="6" eb="7">
      <t>gou'mai</t>
    </rPh>
    <phoneticPr fontId="1" type="noConversion"/>
  </si>
  <si>
    <t>那么就不记入参考</t>
    <rPh sb="0" eb="1">
      <t>na'm</t>
    </rPh>
    <rPh sb="2" eb="3">
      <t>jiu</t>
    </rPh>
    <rPh sb="3" eb="4">
      <t>bu</t>
    </rPh>
    <rPh sb="4" eb="5">
      <t>ji'ru</t>
    </rPh>
    <rPh sb="6" eb="7">
      <t>can'kao</t>
    </rPh>
    <phoneticPr fontId="1" type="noConversion"/>
  </si>
  <si>
    <t>消耗金币的购买属性</t>
    <rPh sb="0" eb="1">
      <t>xiao'h</t>
    </rPh>
    <rPh sb="2" eb="3">
      <t>jin'b</t>
    </rPh>
    <rPh sb="4" eb="5">
      <t>d</t>
    </rPh>
    <rPh sb="5" eb="6">
      <t>gou'mai</t>
    </rPh>
    <rPh sb="7" eb="8">
      <t>shu'x</t>
    </rPh>
    <phoneticPr fontId="1" type="noConversion"/>
  </si>
  <si>
    <t>这种属性可以做为一个参考</t>
    <rPh sb="0" eb="1">
      <t>zhe</t>
    </rPh>
    <rPh sb="1" eb="2">
      <t>zhong</t>
    </rPh>
    <rPh sb="2" eb="3">
      <t>shu'x</t>
    </rPh>
    <rPh sb="4" eb="5">
      <t>k'y</t>
    </rPh>
    <rPh sb="6" eb="7">
      <t>zuo</t>
    </rPh>
    <rPh sb="7" eb="8">
      <t>wei</t>
    </rPh>
    <rPh sb="8" eb="9">
      <t>yi'g</t>
    </rPh>
    <rPh sb="10" eb="11">
      <t>can'k</t>
    </rPh>
    <phoneticPr fontId="1" type="noConversion"/>
  </si>
  <si>
    <t>消耗水晶的购买属性</t>
    <rPh sb="0" eb="1">
      <t>xiao'h</t>
    </rPh>
    <rPh sb="2" eb="3">
      <t>shui'j</t>
    </rPh>
    <rPh sb="4" eb="5">
      <t>d</t>
    </rPh>
    <rPh sb="5" eb="6">
      <t>gou'm</t>
    </rPh>
    <rPh sb="7" eb="8">
      <t>shu'x</t>
    </rPh>
    <phoneticPr fontId="1" type="noConversion"/>
  </si>
  <si>
    <t>换算为金币</t>
    <rPh sb="0" eb="1">
      <t>huan's</t>
    </rPh>
    <rPh sb="2" eb="3">
      <t>wei</t>
    </rPh>
    <rPh sb="3" eb="4">
      <t>jin'b</t>
    </rPh>
    <phoneticPr fontId="1" type="noConversion"/>
  </si>
  <si>
    <t>材料与金币</t>
    <rPh sb="0" eb="1">
      <t>cai'l</t>
    </rPh>
    <rPh sb="2" eb="3">
      <t>yu</t>
    </rPh>
    <rPh sb="3" eb="4">
      <t>jin'b</t>
    </rPh>
    <phoneticPr fontId="1" type="noConversion"/>
  </si>
  <si>
    <t>按照属性换算，得到金币与材料的价值</t>
    <rPh sb="0" eb="1">
      <t>an'z</t>
    </rPh>
    <rPh sb="2" eb="3">
      <t>shu'x</t>
    </rPh>
    <rPh sb="4" eb="5">
      <t>huan's</t>
    </rPh>
    <rPh sb="7" eb="8">
      <t>de'dao</t>
    </rPh>
    <rPh sb="9" eb="10">
      <t>jin'b</t>
    </rPh>
    <rPh sb="11" eb="12">
      <t>yu</t>
    </rPh>
    <rPh sb="12" eb="13">
      <t>cai'l</t>
    </rPh>
    <rPh sb="14" eb="15">
      <t>d</t>
    </rPh>
    <rPh sb="15" eb="16">
      <t>jia'z</t>
    </rPh>
    <phoneticPr fontId="1" type="noConversion"/>
  </si>
  <si>
    <t>角色等级</t>
  </si>
  <si>
    <t>角色进阶</t>
  </si>
  <si>
    <t>角色强化</t>
  </si>
  <si>
    <t>装备进阶</t>
  </si>
  <si>
    <t>装备珠宝</t>
  </si>
  <si>
    <t>神器升级</t>
  </si>
  <si>
    <t>属性价值</t>
    <rPh sb="0" eb="1">
      <t>shu'x</t>
    </rPh>
    <rPh sb="2" eb="3">
      <t>jia'zhi</t>
    </rPh>
    <phoneticPr fontId="1" type="noConversion"/>
  </si>
  <si>
    <t>属性价值</t>
    <rPh sb="0" eb="1">
      <t>shu'x</t>
    </rPh>
    <rPh sb="2" eb="3">
      <t>jia'z</t>
    </rPh>
    <phoneticPr fontId="1" type="noConversion"/>
  </si>
  <si>
    <t>价值比率</t>
    <rPh sb="0" eb="1">
      <t>jia'z</t>
    </rPh>
    <rPh sb="2" eb="3">
      <t>bi'l</t>
    </rPh>
    <phoneticPr fontId="1" type="noConversion"/>
  </si>
  <si>
    <t>装备强化</t>
    <phoneticPr fontId="1" type="noConversion"/>
  </si>
  <si>
    <t>装备升级</t>
    <phoneticPr fontId="1" type="noConversion"/>
  </si>
  <si>
    <t>不卖</t>
    <rPh sb="0" eb="1">
      <t>bu</t>
    </rPh>
    <rPh sb="1" eb="2">
      <t>mai</t>
    </rPh>
    <phoneticPr fontId="1" type="noConversion"/>
  </si>
  <si>
    <t>这个也不属于卖的</t>
    <rPh sb="0" eb="1">
      <t>zhe'ge</t>
    </rPh>
    <rPh sb="2" eb="3">
      <t>ye</t>
    </rPh>
    <rPh sb="3" eb="4">
      <t>bu</t>
    </rPh>
    <rPh sb="4" eb="5">
      <t>shu'yu</t>
    </rPh>
    <rPh sb="6" eb="7">
      <t>mai</t>
    </rPh>
    <rPh sb="7" eb="8">
      <t>d</t>
    </rPh>
    <phoneticPr fontId="1" type="noConversion"/>
  </si>
  <si>
    <t>金币消耗</t>
    <rPh sb="0" eb="1">
      <t>jin'b</t>
    </rPh>
    <rPh sb="2" eb="3">
      <t>xiao'h</t>
    </rPh>
    <phoneticPr fontId="1" type="noConversion"/>
  </si>
  <si>
    <t>宝石消耗</t>
    <rPh sb="0" eb="1">
      <t>bao's</t>
    </rPh>
    <rPh sb="2" eb="3">
      <t>xiao'h</t>
    </rPh>
    <phoneticPr fontId="1" type="noConversion"/>
  </si>
  <si>
    <t>角色</t>
    <rPh sb="0" eb="1">
      <t>jiao's</t>
    </rPh>
    <phoneticPr fontId="2" type="noConversion"/>
  </si>
  <si>
    <t>装备</t>
    <rPh sb="0" eb="1">
      <t>zhuang'b</t>
    </rPh>
    <phoneticPr fontId="2" type="noConversion"/>
  </si>
  <si>
    <t>神器</t>
    <rPh sb="0" eb="1">
      <t>shen'q</t>
    </rPh>
    <phoneticPr fontId="2" type="noConversion"/>
  </si>
  <si>
    <t>等级</t>
    <rPh sb="0" eb="1">
      <t>deng'j</t>
    </rPh>
    <phoneticPr fontId="2" type="noConversion"/>
  </si>
  <si>
    <t>等级属性</t>
    <rPh sb="0" eb="1">
      <t>deng'j</t>
    </rPh>
    <rPh sb="2" eb="3">
      <t>shu'x</t>
    </rPh>
    <phoneticPr fontId="2" type="noConversion"/>
  </si>
  <si>
    <t>进阶</t>
    <rPh sb="0" eb="1">
      <t>jin'j</t>
    </rPh>
    <phoneticPr fontId="2" type="noConversion"/>
  </si>
  <si>
    <t>强化</t>
    <rPh sb="0" eb="1">
      <t>qiang'h</t>
    </rPh>
    <phoneticPr fontId="2" type="noConversion"/>
  </si>
  <si>
    <t>升级</t>
    <rPh sb="0" eb="1">
      <t>sheng'j</t>
    </rPh>
    <phoneticPr fontId="2" type="noConversion"/>
  </si>
  <si>
    <t>珠宝</t>
    <rPh sb="0" eb="1">
      <t>zhu'bao</t>
    </rPh>
    <phoneticPr fontId="2" type="noConversion"/>
  </si>
  <si>
    <t>猎命</t>
    <rPh sb="0" eb="1">
      <t>lie'm</t>
    </rPh>
    <phoneticPr fontId="2" type="noConversion"/>
  </si>
  <si>
    <t>宠物</t>
    <rPh sb="0" eb="1">
      <t>chong'wu</t>
    </rPh>
    <phoneticPr fontId="2" type="noConversion"/>
  </si>
  <si>
    <t>翅膀</t>
    <rPh sb="0" eb="1">
      <t>chi'b</t>
    </rPh>
    <phoneticPr fontId="2" type="noConversion"/>
  </si>
  <si>
    <t>猎命</t>
    <rPh sb="0" eb="1">
      <t>lie'm</t>
    </rPh>
    <phoneticPr fontId="1" type="noConversion"/>
  </si>
  <si>
    <t>宠物</t>
    <rPh sb="0" eb="1">
      <t>chong'w</t>
    </rPh>
    <phoneticPr fontId="1" type="noConversion"/>
  </si>
  <si>
    <t>翅膀</t>
    <rPh sb="0" eb="1">
      <t>chi'b</t>
    </rPh>
    <phoneticPr fontId="1" type="noConversion"/>
  </si>
  <si>
    <t>做到的目标</t>
    <rPh sb="0" eb="1">
      <t>zuo</t>
    </rPh>
    <rPh sb="1" eb="2">
      <t>dao</t>
    </rPh>
    <rPh sb="2" eb="3">
      <t>d</t>
    </rPh>
    <rPh sb="3" eb="4">
      <t>mu'b</t>
    </rPh>
    <phoneticPr fontId="1" type="noConversion"/>
  </si>
  <si>
    <t>每日产出固定</t>
    <rPh sb="0" eb="1">
      <t>mei'r</t>
    </rPh>
    <rPh sb="2" eb="3">
      <t>chan'c</t>
    </rPh>
    <rPh sb="4" eb="5">
      <t>gu'd</t>
    </rPh>
    <phoneticPr fontId="1" type="noConversion"/>
  </si>
  <si>
    <t>每日属性提升固定</t>
    <rPh sb="0" eb="1">
      <t>mei'r</t>
    </rPh>
    <rPh sb="2" eb="3">
      <t>shu'x</t>
    </rPh>
    <rPh sb="4" eb="5">
      <t>ti'sheng</t>
    </rPh>
    <rPh sb="6" eb="7">
      <t>gu'd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</si>
  <si>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2" type="noConversion"/>
  </si>
  <si>
    <t>天</t>
    <rPh sb="0" eb="1">
      <t>tian</t>
    </rPh>
    <phoneticPr fontId="1" type="noConversion"/>
  </si>
  <si>
    <t>现在的问题是。</t>
    <rPh sb="0" eb="1">
      <t>xian'z</t>
    </rPh>
    <rPh sb="2" eb="3">
      <t>d</t>
    </rPh>
    <rPh sb="3" eb="4">
      <t>wen't</t>
    </rPh>
    <rPh sb="5" eb="6">
      <t>s</t>
    </rPh>
    <phoneticPr fontId="1" type="noConversion"/>
  </si>
  <si>
    <t>我如何定义</t>
    <rPh sb="0" eb="1">
      <t>wo</t>
    </rPh>
    <rPh sb="1" eb="2">
      <t>ru'h</t>
    </rPh>
    <rPh sb="3" eb="4">
      <t>ding'yi</t>
    </rPh>
    <phoneticPr fontId="1" type="noConversion"/>
  </si>
  <si>
    <t>刚刚踢打每日产出固定，每日属性提升固定</t>
    <rPh sb="0" eb="1">
      <t>gang'g</t>
    </rPh>
    <rPh sb="2" eb="3">
      <t>ti'da</t>
    </rPh>
    <rPh sb="4" eb="5">
      <t>mei'r</t>
    </rPh>
    <rPh sb="6" eb="7">
      <t>chan'c</t>
    </rPh>
    <rPh sb="8" eb="9">
      <t>gu'd</t>
    </rPh>
    <rPh sb="11" eb="12">
      <t>mei'r</t>
    </rPh>
    <rPh sb="13" eb="14">
      <t>shu'x</t>
    </rPh>
    <rPh sb="15" eb="16">
      <t>ti'sheng</t>
    </rPh>
    <rPh sb="17" eb="18">
      <t>gu'd</t>
    </rPh>
    <phoneticPr fontId="1" type="noConversion"/>
  </si>
  <si>
    <t>将这个理解为每日总属性固定</t>
    <rPh sb="0" eb="1">
      <t>jiang</t>
    </rPh>
    <rPh sb="1" eb="2">
      <t>zhe'g</t>
    </rPh>
    <rPh sb="3" eb="4">
      <t>li'j</t>
    </rPh>
    <rPh sb="5" eb="6">
      <t>wei</t>
    </rPh>
    <rPh sb="6" eb="7">
      <t>mei'r</t>
    </rPh>
    <rPh sb="8" eb="9">
      <t>zong</t>
    </rPh>
    <rPh sb="9" eb="10">
      <t>shu'x</t>
    </rPh>
    <rPh sb="11" eb="12">
      <t>gu'd</t>
    </rPh>
    <phoneticPr fontId="1" type="noConversion"/>
  </si>
  <si>
    <t>那么就是每日总产出固定</t>
    <rPh sb="0" eb="1">
      <t>na'm</t>
    </rPh>
    <rPh sb="2" eb="3">
      <t>jiu</t>
    </rPh>
    <rPh sb="3" eb="4">
      <t>s</t>
    </rPh>
    <rPh sb="4" eb="5">
      <t>mei'r</t>
    </rPh>
    <rPh sb="6" eb="7">
      <t>zong</t>
    </rPh>
    <rPh sb="7" eb="8">
      <t>chan'c</t>
    </rPh>
    <rPh sb="9" eb="10">
      <t>gu'd</t>
    </rPh>
    <phoneticPr fontId="1" type="noConversion"/>
  </si>
  <si>
    <t>每日金币产出固定</t>
    <rPh sb="0" eb="1">
      <t>mei'r</t>
    </rPh>
    <rPh sb="2" eb="3">
      <t>jin'b</t>
    </rPh>
    <rPh sb="4" eb="5">
      <t>chan'c</t>
    </rPh>
    <rPh sb="6" eb="7">
      <t>gu'd</t>
    </rPh>
    <phoneticPr fontId="1" type="noConversion"/>
  </si>
  <si>
    <t>每日历练产出固定</t>
    <rPh sb="0" eb="1">
      <t>mei'r</t>
    </rPh>
    <rPh sb="2" eb="3">
      <t>li'l</t>
    </rPh>
    <rPh sb="4" eb="5">
      <t>chan'c</t>
    </rPh>
    <rPh sb="6" eb="7">
      <t>gu'd</t>
    </rPh>
    <phoneticPr fontId="1" type="noConversion"/>
  </si>
  <si>
    <t>初步想法。使用等级卡主，然后做支线等，升1级然后主线可生几级。</t>
    <rPh sb="0" eb="1">
      <t>chu'b</t>
    </rPh>
    <rPh sb="2" eb="3">
      <t>xiang'f</t>
    </rPh>
    <rPh sb="5" eb="6">
      <t>shi'yong</t>
    </rPh>
    <rPh sb="7" eb="8">
      <t>deng'j</t>
    </rPh>
    <rPh sb="9" eb="10">
      <t>ka</t>
    </rPh>
    <rPh sb="10" eb="11">
      <t>zhu</t>
    </rPh>
    <rPh sb="12" eb="13">
      <t>ran'h</t>
    </rPh>
    <rPh sb="14" eb="15">
      <t>zuo</t>
    </rPh>
    <rPh sb="15" eb="16">
      <t>zhi'xian</t>
    </rPh>
    <rPh sb="17" eb="18">
      <t>deng</t>
    </rPh>
    <rPh sb="19" eb="20">
      <t>sheng</t>
    </rPh>
    <rPh sb="21" eb="22">
      <t>ji</t>
    </rPh>
    <rPh sb="22" eb="23">
      <t>ran'h</t>
    </rPh>
    <rPh sb="24" eb="25">
      <t>zhu'x</t>
    </rPh>
    <rPh sb="26" eb="27">
      <t>ke</t>
    </rPh>
    <rPh sb="27" eb="28">
      <t>sheng</t>
    </rPh>
    <rPh sb="28" eb="29">
      <t>ji'ji</t>
    </rPh>
    <phoneticPr fontId="1" type="noConversion"/>
  </si>
  <si>
    <t>升级</t>
    <rPh sb="0" eb="1">
      <t>sheng'ji</t>
    </rPh>
    <phoneticPr fontId="1" type="noConversion"/>
  </si>
  <si>
    <t>8-10</t>
    <phoneticPr fontId="1" type="noConversion"/>
  </si>
  <si>
    <t>2-4</t>
    <phoneticPr fontId="1" type="noConversion"/>
  </si>
  <si>
    <t>预计</t>
    <rPh sb="0" eb="1">
      <t>yu'j</t>
    </rPh>
    <phoneticPr fontId="1" type="noConversion"/>
  </si>
  <si>
    <t>需求</t>
    <rPh sb="0" eb="1">
      <t>xu'q</t>
    </rPh>
    <phoneticPr fontId="1" type="noConversion"/>
  </si>
  <si>
    <t>奖励倍数</t>
    <rPh sb="0" eb="1">
      <t>jiang'l</t>
    </rPh>
    <rPh sb="2" eb="3">
      <t>bei'shu</t>
    </rPh>
    <phoneticPr fontId="1" type="noConversion"/>
  </si>
  <si>
    <t>实际奖励</t>
    <rPh sb="0" eb="1">
      <t>shi'j</t>
    </rPh>
    <rPh sb="2" eb="3">
      <t>jiang'l</t>
    </rPh>
    <phoneticPr fontId="1" type="noConversion"/>
  </si>
  <si>
    <t>1个理论</t>
    <rPh sb="1" eb="2">
      <t>ge</t>
    </rPh>
    <rPh sb="2" eb="3">
      <t>li'lun</t>
    </rPh>
    <phoneticPr fontId="1" type="noConversion"/>
  </si>
  <si>
    <t>属性=金币</t>
    <rPh sb="0" eb="1">
      <t>shu'x</t>
    </rPh>
    <rPh sb="3" eb="4">
      <t>jin'b</t>
    </rPh>
    <phoneticPr fontId="1" type="noConversion"/>
  </si>
  <si>
    <t>天数</t>
    <rPh sb="0" eb="1">
      <t>tian'shu</t>
    </rPh>
    <phoneticPr fontId="1" type="noConversion"/>
  </si>
  <si>
    <t>从而我们能得到一东西</t>
    <rPh sb="0" eb="1">
      <t>cong'er</t>
    </rPh>
    <rPh sb="2" eb="3">
      <t>wo</t>
    </rPh>
    <rPh sb="3" eb="4">
      <t>men</t>
    </rPh>
    <rPh sb="4" eb="5">
      <t>neng</t>
    </rPh>
    <rPh sb="5" eb="6">
      <t>de'dao</t>
    </rPh>
    <rPh sb="7" eb="8">
      <t>yi'xie</t>
    </rPh>
    <rPh sb="8" eb="9">
      <t>dong'xi</t>
    </rPh>
    <phoneticPr fontId="1" type="noConversion"/>
  </si>
  <si>
    <t xml:space="preserve">其中项目呢》‘   </t>
    <rPh sb="0" eb="1">
      <t>qi'zhong</t>
    </rPh>
    <rPh sb="2" eb="3">
      <t>x'm</t>
    </rPh>
    <rPh sb="4" eb="5">
      <t>ne</t>
    </rPh>
    <phoneticPr fontId="1" type="noConversion"/>
  </si>
  <si>
    <t>级怎么</t>
    <rPh sb="0" eb="1">
      <t>ji</t>
    </rPh>
    <rPh sb="1" eb="2">
      <t>z'm</t>
    </rPh>
    <phoneticPr fontId="1" type="noConversion"/>
  </si>
  <si>
    <t>装备升级消耗</t>
    <rPh sb="0" eb="1">
      <t>zhuang'b</t>
    </rPh>
    <rPh sb="2" eb="3">
      <t>sheng'j</t>
    </rPh>
    <rPh sb="4" eb="5">
      <t>xiao'h</t>
    </rPh>
    <phoneticPr fontId="1" type="noConversion"/>
  </si>
  <si>
    <t>1个武将</t>
    <rPh sb="1" eb="2">
      <t>ge</t>
    </rPh>
    <rPh sb="2" eb="3">
      <t>wu'j</t>
    </rPh>
    <phoneticPr fontId="1" type="noConversion"/>
  </si>
  <si>
    <t>预计培养武将</t>
    <rPh sb="0" eb="1">
      <t>yu'j</t>
    </rPh>
    <rPh sb="2" eb="3">
      <t>pei'y</t>
    </rPh>
    <rPh sb="4" eb="5">
      <t>wu'j</t>
    </rPh>
    <phoneticPr fontId="1" type="noConversion"/>
  </si>
  <si>
    <t>5个</t>
    <rPh sb="1" eb="2">
      <t>ge</t>
    </rPh>
    <phoneticPr fontId="1" type="noConversion"/>
  </si>
  <si>
    <t>资源</t>
    <rPh sb="0" eb="1">
      <t>zi'yuan</t>
    </rPh>
    <phoneticPr fontId="1" type="noConversion"/>
  </si>
  <si>
    <t>水晶</t>
    <rPh sb="0" eb="1">
      <t>shui'j</t>
    </rPh>
    <phoneticPr fontId="1" type="noConversion"/>
  </si>
  <si>
    <t>历练</t>
    <rPh sb="0" eb="1">
      <t>li'lian</t>
    </rPh>
    <phoneticPr fontId="1" type="noConversion"/>
  </si>
  <si>
    <t>强化石</t>
    <rPh sb="0" eb="1">
      <t>qiang'h</t>
    </rPh>
    <rPh sb="2" eb="3">
      <t>shi</t>
    </rPh>
    <phoneticPr fontId="1" type="noConversion"/>
  </si>
  <si>
    <t>装备强化</t>
    <rPh sb="0" eb="1">
      <t>zhuang'b</t>
    </rPh>
    <rPh sb="2" eb="3">
      <t>qiang'h</t>
    </rPh>
    <phoneticPr fontId="1" type="noConversion"/>
  </si>
  <si>
    <t>装备升级</t>
    <rPh sb="0" eb="1">
      <t>zhuang'b</t>
    </rPh>
    <rPh sb="2" eb="3">
      <t>sheng'j</t>
    </rPh>
    <phoneticPr fontId="1" type="noConversion"/>
  </si>
  <si>
    <t>技能升级</t>
    <rPh sb="0" eb="1">
      <t>ji'neng</t>
    </rPh>
    <rPh sb="2" eb="3">
      <t>sheng'j</t>
    </rPh>
    <phoneticPr fontId="1" type="noConversion"/>
  </si>
  <si>
    <t>神兵</t>
    <rPh sb="0" eb="1">
      <t>shen'bing</t>
    </rPh>
    <phoneticPr fontId="1" type="noConversion"/>
  </si>
  <si>
    <t>装备进阶</t>
    <rPh sb="0" eb="1">
      <t>zhuang'b</t>
    </rPh>
    <rPh sb="2" eb="3">
      <t>jin'j</t>
    </rPh>
    <phoneticPr fontId="1" type="noConversion"/>
  </si>
  <si>
    <t>培养</t>
    <rPh sb="0" eb="1">
      <t>pei'y</t>
    </rPh>
    <phoneticPr fontId="1" type="noConversion"/>
  </si>
  <si>
    <t>装备进阶材料</t>
    <rPh sb="0" eb="1">
      <t>zhuang'b</t>
    </rPh>
    <rPh sb="2" eb="3">
      <t>jin'j</t>
    </rPh>
    <rPh sb="4" eb="5">
      <t>cai'l</t>
    </rPh>
    <phoneticPr fontId="1" type="noConversion"/>
  </si>
  <si>
    <t>角色升星材料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</si>
  <si>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角色升星</t>
    <rPh sb="0" eb="1">
      <t>jiao's</t>
    </rPh>
    <rPh sb="2" eb="3">
      <t>sheng'x</t>
    </rPh>
    <phoneticPr fontId="1" type="noConversion"/>
  </si>
  <si>
    <t>坐骑升级升级材料</t>
    <rPh sb="0" eb="1">
      <t>zuo'qi</t>
    </rPh>
    <rPh sb="2" eb="3">
      <t>sheng'j</t>
    </rPh>
    <rPh sb="4" eb="5">
      <t>sheng'j</t>
    </rPh>
    <rPh sb="6" eb="7">
      <t>cia'l</t>
    </rPh>
    <phoneticPr fontId="1" type="noConversion"/>
  </si>
  <si>
    <t>坐骑升级</t>
    <rPh sb="0" eb="1">
      <t>zuo'q</t>
    </rPh>
    <rPh sb="2" eb="3">
      <t>sheng'j</t>
    </rPh>
    <phoneticPr fontId="1" type="noConversion"/>
  </si>
  <si>
    <t>金币效果项</t>
    <rPh sb="0" eb="1">
      <t>jin'b</t>
    </rPh>
    <rPh sb="2" eb="3">
      <t>xiao'g</t>
    </rPh>
    <rPh sb="4" eb="5">
      <t>xiang</t>
    </rPh>
    <phoneticPr fontId="1" type="noConversion"/>
  </si>
  <si>
    <t>纯金币</t>
    <rPh sb="0" eb="1">
      <t>chun</t>
    </rPh>
    <rPh sb="1" eb="2">
      <t>jin'b</t>
    </rPh>
    <phoneticPr fontId="1" type="noConversion"/>
  </si>
  <si>
    <t>材料+金币</t>
    <rPh sb="0" eb="1">
      <t>cai'l</t>
    </rPh>
    <rPh sb="3" eb="4">
      <t>jin'b</t>
    </rPh>
    <phoneticPr fontId="1" type="noConversion"/>
  </si>
  <si>
    <t>装备等级</t>
    <rPh sb="0" eb="1">
      <t>zhuang'b</t>
    </rPh>
    <rPh sb="2" eb="3">
      <t>deng'j</t>
    </rPh>
    <phoneticPr fontId="1" type="noConversion"/>
  </si>
  <si>
    <t>对应玩家等级</t>
    <rPh sb="0" eb="1">
      <t>dui'y</t>
    </rPh>
    <rPh sb="2" eb="3">
      <t>wan'j</t>
    </rPh>
    <rPh sb="4" eb="5">
      <t>deng'j</t>
    </rPh>
    <phoneticPr fontId="1" type="noConversion"/>
  </si>
  <si>
    <t>金币与属性比率</t>
    <rPh sb="0" eb="1">
      <t>jin'b</t>
    </rPh>
    <rPh sb="2" eb="3">
      <t>yu</t>
    </rPh>
    <rPh sb="3" eb="4">
      <t>shu'x</t>
    </rPh>
    <rPh sb="5" eb="6">
      <t>bi'l</t>
    </rPh>
    <phoneticPr fontId="1" type="noConversion"/>
  </si>
  <si>
    <t>需求金币</t>
    <rPh sb="0" eb="1">
      <t>xu'q</t>
    </rPh>
    <rPh sb="2" eb="3">
      <t>jin'b</t>
    </rPh>
    <phoneticPr fontId="1" type="noConversion"/>
  </si>
  <si>
    <t>技能等级</t>
    <rPh sb="0" eb="1">
      <t>ji'neng</t>
    </rPh>
    <rPh sb="2" eb="3">
      <t>deng'j</t>
    </rPh>
    <phoneticPr fontId="1" type="noConversion"/>
  </si>
  <si>
    <t>强化等级</t>
    <rPh sb="0" eb="1">
      <t>qiang'h</t>
    </rPh>
    <rPh sb="2" eb="3">
      <t>deng'j</t>
    </rPh>
    <phoneticPr fontId="1" type="noConversion"/>
  </si>
  <si>
    <t>角色强化</t>
    <rPh sb="0" eb="1">
      <t>jiao's</t>
    </rPh>
    <rPh sb="2" eb="3">
      <t>qiang'h</t>
    </rPh>
    <phoneticPr fontId="1" type="noConversion"/>
  </si>
  <si>
    <t>角色强化材料</t>
    <rPh sb="0" eb="1">
      <t>jiao's</t>
    </rPh>
    <rPh sb="2" eb="3">
      <t>qiang'h</t>
    </rPh>
    <rPh sb="4" eb="5">
      <t>cai'l</t>
    </rPh>
    <phoneticPr fontId="1" type="noConversion"/>
  </si>
  <si>
    <t>升星等级</t>
    <rPh sb="0" eb="1">
      <t>sheng'x</t>
    </rPh>
    <rPh sb="2" eb="3">
      <t>deng'j</t>
    </rPh>
    <phoneticPr fontId="1" type="noConversion"/>
  </si>
  <si>
    <t>计算属性</t>
    <rPh sb="0" eb="1">
      <t>ji'suan</t>
    </rPh>
    <rPh sb="2" eb="3">
      <t>sh'x</t>
    </rPh>
    <phoneticPr fontId="1" type="noConversion"/>
  </si>
  <si>
    <t>计算属性</t>
    <rPh sb="0" eb="1">
      <t>ji'suan</t>
    </rPh>
    <rPh sb="2" eb="3">
      <t>shu'x</t>
    </rPh>
    <phoneticPr fontId="1" type="noConversion"/>
  </si>
  <si>
    <t>升级需金币</t>
    <rPh sb="0" eb="1">
      <t>sheng'j</t>
    </rPh>
    <rPh sb="2" eb="3">
      <t>xu</t>
    </rPh>
    <rPh sb="3" eb="4">
      <t>jin'b</t>
    </rPh>
    <phoneticPr fontId="1" type="noConversion"/>
  </si>
  <si>
    <t>与装备升级属性对比</t>
    <rPh sb="0" eb="1">
      <t>yu</t>
    </rPh>
    <rPh sb="1" eb="2">
      <t>zhuang'b</t>
    </rPh>
    <rPh sb="3" eb="4">
      <t>sheng'j</t>
    </rPh>
    <rPh sb="5" eb="6">
      <t>shu'x</t>
    </rPh>
    <rPh sb="7" eb="8">
      <t>dui'b</t>
    </rPh>
    <phoneticPr fontId="1" type="noConversion"/>
  </si>
  <si>
    <t>总金币需求</t>
    <rPh sb="0" eb="1">
      <t>zong</t>
    </rPh>
    <rPh sb="1" eb="2">
      <t>jin'b</t>
    </rPh>
    <rPh sb="3" eb="4">
      <t>xu</t>
    </rPh>
    <rPh sb="4" eb="5">
      <t>qiu</t>
    </rPh>
    <phoneticPr fontId="1" type="noConversion"/>
  </si>
  <si>
    <t>金币需求</t>
    <rPh sb="0" eb="1">
      <t>jin'b</t>
    </rPh>
    <rPh sb="2" eb="3">
      <t>xu'q</t>
    </rPh>
    <phoneticPr fontId="1" type="noConversion"/>
  </si>
  <si>
    <t>属性参考</t>
    <rPh sb="0" eb="1">
      <t>shu'x</t>
    </rPh>
    <rPh sb="2" eb="3">
      <t>can'k</t>
    </rPh>
    <phoneticPr fontId="1" type="noConversion"/>
  </si>
  <si>
    <t>单装备升级价格</t>
    <rPh sb="0" eb="1">
      <t>dan</t>
    </rPh>
    <rPh sb="1" eb="2">
      <t>zhuang'b</t>
    </rPh>
    <rPh sb="3" eb="4">
      <t>sheng'j</t>
    </rPh>
    <rPh sb="5" eb="6">
      <t>jia'ge</t>
    </rPh>
    <phoneticPr fontId="1" type="noConversion"/>
  </si>
  <si>
    <t>单技能升级价格</t>
    <rPh sb="0" eb="1">
      <t>dan</t>
    </rPh>
    <rPh sb="1" eb="2">
      <t>ji'neng</t>
    </rPh>
    <rPh sb="3" eb="4">
      <t>sheng'j</t>
    </rPh>
    <rPh sb="5" eb="6">
      <t>jia'ge</t>
    </rPh>
    <phoneticPr fontId="1" type="noConversion"/>
  </si>
  <si>
    <t>正常一天不算额外奖励需要的金币</t>
    <rPh sb="0" eb="1">
      <t>zheng'c</t>
    </rPh>
    <rPh sb="2" eb="3">
      <t>yi'tian</t>
    </rPh>
    <rPh sb="4" eb="5">
      <t>bu'suan</t>
    </rPh>
    <rPh sb="6" eb="7">
      <t>e'w</t>
    </rPh>
    <rPh sb="8" eb="9">
      <t>jiang'l</t>
    </rPh>
    <rPh sb="10" eb="11">
      <t>xu'yao</t>
    </rPh>
    <rPh sb="12" eb="13">
      <t>d</t>
    </rPh>
    <rPh sb="13" eb="14">
      <t>jin'b</t>
    </rPh>
    <phoneticPr fontId="1" type="noConversion"/>
  </si>
  <si>
    <t>神器等级</t>
    <rPh sb="0" eb="1">
      <t>shen'q</t>
    </rPh>
    <rPh sb="2" eb="3">
      <t>deng'j</t>
    </rPh>
    <phoneticPr fontId="1" type="noConversion"/>
  </si>
  <si>
    <t>属性与历练比值</t>
    <rPh sb="0" eb="1">
      <t>shu'x</t>
    </rPh>
    <rPh sb="2" eb="3">
      <t>yu</t>
    </rPh>
    <rPh sb="3" eb="4">
      <t>li'l</t>
    </rPh>
    <rPh sb="5" eb="6">
      <t>bi'zhi</t>
    </rPh>
    <phoneticPr fontId="1" type="noConversion"/>
  </si>
  <si>
    <t>预计培养神器数量</t>
    <rPh sb="0" eb="1">
      <t>yu'j</t>
    </rPh>
    <rPh sb="2" eb="3">
      <t>pei'y</t>
    </rPh>
    <rPh sb="4" eb="5">
      <t>shen'q</t>
    </rPh>
    <rPh sb="6" eb="7">
      <t>shu'l</t>
    </rPh>
    <phoneticPr fontId="1" type="noConversion"/>
  </si>
  <si>
    <t>升级需要历练</t>
    <rPh sb="0" eb="1">
      <t>sheng'j</t>
    </rPh>
    <rPh sb="2" eb="3">
      <t>xu'yao</t>
    </rPh>
    <rPh sb="4" eb="5">
      <t>li'l</t>
    </rPh>
    <phoneticPr fontId="1" type="noConversion"/>
  </si>
  <si>
    <t>总历练需求</t>
    <rPh sb="0" eb="1">
      <t>zong</t>
    </rPh>
    <rPh sb="1" eb="2">
      <t>li'l</t>
    </rPh>
    <rPh sb="3" eb="4">
      <t>xu'q</t>
    </rPh>
    <phoneticPr fontId="1" type="noConversion"/>
  </si>
  <si>
    <t>总升级需求历练</t>
    <rPh sb="0" eb="1">
      <t>zong</t>
    </rPh>
    <rPh sb="1" eb="2">
      <t>sheng'j</t>
    </rPh>
    <rPh sb="3" eb="4">
      <t>xu'q</t>
    </rPh>
    <rPh sb="5" eb="6">
      <t>li'l</t>
    </rPh>
    <phoneticPr fontId="1" type="noConversion"/>
  </si>
  <si>
    <t>1级强化石</t>
    <rPh sb="1" eb="2">
      <t>ji</t>
    </rPh>
    <rPh sb="2" eb="3">
      <t>qiang'h</t>
    </rPh>
    <rPh sb="4" eb="5">
      <t>shi</t>
    </rPh>
    <phoneticPr fontId="1" type="noConversion"/>
  </si>
  <si>
    <t>2级强化石</t>
    <rPh sb="1" eb="2">
      <t>ji</t>
    </rPh>
    <rPh sb="2" eb="3">
      <t>qiang'h</t>
    </rPh>
    <rPh sb="4" eb="5">
      <t>shi</t>
    </rPh>
    <phoneticPr fontId="1" type="noConversion"/>
  </si>
  <si>
    <t>3级强化石</t>
    <rPh sb="1" eb="2">
      <t>ji</t>
    </rPh>
    <rPh sb="2" eb="3">
      <t>qiang'h</t>
    </rPh>
    <rPh sb="4" eb="5">
      <t>shi</t>
    </rPh>
    <phoneticPr fontId="1" type="noConversion"/>
  </si>
  <si>
    <t>每天历练需求</t>
    <rPh sb="0" eb="1">
      <t>mei't</t>
    </rPh>
    <rPh sb="2" eb="3">
      <t>li'lian</t>
    </rPh>
    <rPh sb="4" eb="5">
      <t>xu'q</t>
    </rPh>
    <phoneticPr fontId="1" type="noConversion"/>
  </si>
  <si>
    <t>金币占比</t>
    <rPh sb="0" eb="1">
      <t>jin'b</t>
    </rPh>
    <rPh sb="2" eb="3">
      <t>zhan'b</t>
    </rPh>
    <phoneticPr fontId="1" type="noConversion"/>
  </si>
  <si>
    <t>属性增长值</t>
    <rPh sb="0" eb="1">
      <t>shu'x</t>
    </rPh>
    <rPh sb="2" eb="3">
      <t>zeng'z</t>
    </rPh>
    <rPh sb="4" eb="5">
      <t>zhi</t>
    </rPh>
    <phoneticPr fontId="1" type="noConversion"/>
  </si>
  <si>
    <t>对应属性</t>
    <rPh sb="0" eb="1">
      <t>dui'y</t>
    </rPh>
    <rPh sb="2" eb="3">
      <t>shu'x</t>
    </rPh>
    <phoneticPr fontId="1" type="noConversion"/>
  </si>
  <si>
    <t>装备阶级</t>
    <rPh sb="0" eb="1">
      <t>zhuang'b</t>
    </rPh>
    <rPh sb="2" eb="3">
      <t>jie'j</t>
    </rPh>
    <phoneticPr fontId="1" type="noConversion"/>
  </si>
  <si>
    <t>增长属性</t>
    <rPh sb="0" eb="1">
      <t>zeng'z</t>
    </rPh>
    <rPh sb="2" eb="3">
      <t>shu'x</t>
    </rPh>
    <phoneticPr fontId="1" type="noConversion"/>
  </si>
  <si>
    <t>预计装备进阶每阶进阶材料不同</t>
    <rPh sb="0" eb="1">
      <t>yu'j</t>
    </rPh>
    <rPh sb="2" eb="3">
      <t>zhuang'b</t>
    </rPh>
    <rPh sb="4" eb="5">
      <t>jin'j</t>
    </rPh>
    <rPh sb="6" eb="7">
      <t>mei</t>
    </rPh>
    <rPh sb="7" eb="8">
      <t>jie'duan</t>
    </rPh>
    <rPh sb="8" eb="9">
      <t>jin'j</t>
    </rPh>
    <rPh sb="10" eb="11">
      <t>cai'l</t>
    </rPh>
    <rPh sb="12" eb="13">
      <t>bu'tong</t>
    </rPh>
    <phoneticPr fontId="1" type="noConversion"/>
  </si>
  <si>
    <t>进阶材料</t>
    <rPh sb="0" eb="1">
      <t>jin'j</t>
    </rPh>
    <rPh sb="2" eb="3">
      <t>cai'l</t>
    </rPh>
    <phoneticPr fontId="1" type="noConversion"/>
  </si>
  <si>
    <t>装备进阶材料1</t>
    <rPh sb="0" eb="1">
      <t>zhuang'b</t>
    </rPh>
    <rPh sb="2" eb="3">
      <t>jin'j</t>
    </rPh>
    <rPh sb="4" eb="5">
      <t>cai'l</t>
    </rPh>
    <phoneticPr fontId="1" type="noConversion"/>
  </si>
  <si>
    <t>装备进阶材料2</t>
    <rPh sb="0" eb="1">
      <t>zhuang'b</t>
    </rPh>
    <rPh sb="2" eb="3">
      <t>jin'j</t>
    </rPh>
    <rPh sb="4" eb="5">
      <t>cai'l</t>
    </rPh>
    <phoneticPr fontId="1" type="noConversion"/>
  </si>
  <si>
    <t>装备进阶材料3</t>
    <rPh sb="0" eb="1">
      <t>zhuang'b</t>
    </rPh>
    <rPh sb="2" eb="3">
      <t>jin'j</t>
    </rPh>
    <rPh sb="4" eb="5">
      <t>cai'l</t>
    </rPh>
    <phoneticPr fontId="1" type="noConversion"/>
  </si>
  <si>
    <t>装备进阶材料4</t>
    <rPh sb="0" eb="1">
      <t>zhuang'b</t>
    </rPh>
    <rPh sb="2" eb="3">
      <t>jin'j</t>
    </rPh>
    <rPh sb="4" eb="5">
      <t>cai'l</t>
    </rPh>
    <phoneticPr fontId="1" type="noConversion"/>
  </si>
  <si>
    <t>装备进阶材料5</t>
    <rPh sb="0" eb="1">
      <t>zhuang'b</t>
    </rPh>
    <rPh sb="2" eb="3">
      <t>jin'j</t>
    </rPh>
    <rPh sb="4" eb="5">
      <t>cai'l</t>
    </rPh>
    <phoneticPr fontId="1" type="noConversion"/>
  </si>
  <si>
    <t>装备进阶材料6</t>
    <rPh sb="0" eb="1">
      <t>zhuang'b</t>
    </rPh>
    <rPh sb="2" eb="3">
      <t>jin'j</t>
    </rPh>
    <rPh sb="4" eb="5">
      <t>cai'l</t>
    </rPh>
    <phoneticPr fontId="1" type="noConversion"/>
  </si>
  <si>
    <t>装备进阶材料7</t>
    <rPh sb="0" eb="1">
      <t>zhuang'b</t>
    </rPh>
    <rPh sb="2" eb="3">
      <t>jin'j</t>
    </rPh>
    <rPh sb="4" eb="5">
      <t>cai'l</t>
    </rPh>
    <phoneticPr fontId="1" type="noConversion"/>
  </si>
  <si>
    <t>装备进阶材料8</t>
    <rPh sb="0" eb="1">
      <t>zhuang'b</t>
    </rPh>
    <rPh sb="2" eb="3">
      <t>jin'j</t>
    </rPh>
    <rPh sb="4" eb="5">
      <t>cai'l</t>
    </rPh>
    <phoneticPr fontId="1" type="noConversion"/>
  </si>
  <si>
    <t>天数差</t>
    <rPh sb="0" eb="1">
      <t>tian'shu</t>
    </rPh>
    <rPh sb="2" eb="3">
      <t>cha</t>
    </rPh>
    <phoneticPr fontId="1" type="noConversion"/>
  </si>
  <si>
    <t>需求材料数</t>
    <rPh sb="0" eb="1">
      <t>xu'q</t>
    </rPh>
    <rPh sb="2" eb="3">
      <t>cai'l</t>
    </rPh>
    <rPh sb="4" eb="5">
      <t>shu</t>
    </rPh>
    <phoneticPr fontId="1" type="noConversion"/>
  </si>
  <si>
    <t>每个角色装备数</t>
    <rPh sb="0" eb="1">
      <t>mei'ge</t>
    </rPh>
    <rPh sb="2" eb="3">
      <t>jiao's</t>
    </rPh>
    <rPh sb="4" eb="5">
      <t>zhuang'b</t>
    </rPh>
    <rPh sb="6" eb="7">
      <t>shu</t>
    </rPh>
    <phoneticPr fontId="1" type="noConversion"/>
  </si>
  <si>
    <t>预计培养角色数</t>
    <rPh sb="0" eb="1">
      <t>yu'j</t>
    </rPh>
    <rPh sb="2" eb="3">
      <t>pei'y</t>
    </rPh>
    <rPh sb="4" eb="5">
      <t>jiao's</t>
    </rPh>
    <rPh sb="6" eb="7">
      <t>shu</t>
    </rPh>
    <phoneticPr fontId="1" type="noConversion"/>
  </si>
  <si>
    <t>每件装备需要的材料数</t>
    <rPh sb="0" eb="1">
      <t>mei</t>
    </rPh>
    <rPh sb="1" eb="2">
      <t>jian</t>
    </rPh>
    <rPh sb="2" eb="3">
      <t>zhuang'b</t>
    </rPh>
    <rPh sb="4" eb="5">
      <t>xu'yao</t>
    </rPh>
    <rPh sb="6" eb="7">
      <t>d</t>
    </rPh>
    <rPh sb="7" eb="8">
      <t>cai'l</t>
    </rPh>
    <rPh sb="9" eb="10">
      <t>shu</t>
    </rPh>
    <phoneticPr fontId="1" type="noConversion"/>
  </si>
  <si>
    <t>每天产个数</t>
    <rPh sb="0" eb="1">
      <t>mei't</t>
    </rPh>
    <rPh sb="2" eb="3">
      <t>chan</t>
    </rPh>
    <rPh sb="3" eb="4">
      <t>ge'shu</t>
    </rPh>
    <phoneticPr fontId="1" type="noConversion"/>
  </si>
  <si>
    <t>每天产个数取整</t>
    <rPh sb="0" eb="1">
      <t>mei't</t>
    </rPh>
    <rPh sb="2" eb="3">
      <t>chan</t>
    </rPh>
    <rPh sb="3" eb="4">
      <t>ge'shu</t>
    </rPh>
    <rPh sb="5" eb="6">
      <t>qu'zheng</t>
    </rPh>
    <phoneticPr fontId="1" type="noConversion"/>
  </si>
  <si>
    <t>1个角色的材料数需求</t>
    <rPh sb="1" eb="2">
      <t>ge</t>
    </rPh>
    <rPh sb="2" eb="3">
      <t>jiao's</t>
    </rPh>
    <rPh sb="4" eb="5">
      <t>d</t>
    </rPh>
    <rPh sb="5" eb="6">
      <t>cai'l</t>
    </rPh>
    <rPh sb="7" eb="8">
      <t>shu</t>
    </rPh>
    <rPh sb="8" eb="9">
      <t>xu'q</t>
    </rPh>
    <phoneticPr fontId="1" type="noConversion"/>
  </si>
  <si>
    <t>1个材料的属性价值</t>
    <rPh sb="1" eb="2">
      <t>ge</t>
    </rPh>
    <rPh sb="2" eb="3">
      <t>cai'l</t>
    </rPh>
    <rPh sb="4" eb="5">
      <t>d</t>
    </rPh>
    <rPh sb="5" eb="6">
      <t>shu'x</t>
    </rPh>
    <rPh sb="7" eb="8">
      <t>jia'z</t>
    </rPh>
    <phoneticPr fontId="1" type="noConversion"/>
  </si>
  <si>
    <t>1个材料的属性价值取整</t>
    <rPh sb="1" eb="2">
      <t>ge</t>
    </rPh>
    <rPh sb="2" eb="3">
      <t>cai'l</t>
    </rPh>
    <rPh sb="4" eb="5">
      <t>d</t>
    </rPh>
    <rPh sb="5" eb="6">
      <t>shu'x</t>
    </rPh>
    <rPh sb="7" eb="8">
      <t>jia'z</t>
    </rPh>
    <rPh sb="9" eb="10">
      <t>qu'zheng</t>
    </rPh>
    <phoneticPr fontId="1" type="noConversion"/>
  </si>
  <si>
    <t>角色生星材料1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</si>
  <si>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角色生星材料2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</si>
  <si>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角色生星材料3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</si>
  <si>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角色生星材料4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</si>
  <si>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角色生星材料5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</si>
  <si>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角色星级</t>
    <rPh sb="0" eb="1">
      <t>jiao's</t>
    </rPh>
    <rPh sb="2" eb="3">
      <t>xing'j</t>
    </rPh>
    <rPh sb="3" eb="4">
      <t>ji</t>
    </rPh>
    <phoneticPr fontId="1" type="noConversion"/>
  </si>
  <si>
    <t>角色强化消耗金币与自身卡片</t>
    <rPh sb="0" eb="1">
      <t>jiao's</t>
    </rPh>
    <rPh sb="2" eb="3">
      <t>qiang'h</t>
    </rPh>
    <rPh sb="4" eb="5">
      <t>xiao'h</t>
    </rPh>
    <rPh sb="6" eb="7">
      <t>jin'b</t>
    </rPh>
    <rPh sb="8" eb="9">
      <t>yu</t>
    </rPh>
    <rPh sb="9" eb="10">
      <t>zi'shen</t>
    </rPh>
    <rPh sb="11" eb="12">
      <t>ka'p</t>
    </rPh>
    <phoneticPr fontId="1" type="noConversion"/>
  </si>
  <si>
    <t>角色强化等级</t>
    <rPh sb="0" eb="1">
      <t>jiao's</t>
    </rPh>
    <rPh sb="2" eb="3">
      <t>qiang'h</t>
    </rPh>
    <rPh sb="4" eb="5">
      <t>deng'j</t>
    </rPh>
    <phoneticPr fontId="1" type="noConversion"/>
  </si>
  <si>
    <t>卡牌</t>
    <rPh sb="0" eb="1">
      <t>ka'p</t>
    </rPh>
    <rPh sb="1" eb="2">
      <t>pai</t>
    </rPh>
    <phoneticPr fontId="1" type="noConversion"/>
  </si>
  <si>
    <t>消耗</t>
    <rPh sb="0" eb="1">
      <t>xiao'h</t>
    </rPh>
    <phoneticPr fontId="1" type="noConversion"/>
  </si>
  <si>
    <t>强化材料1</t>
    <rPh sb="0" eb="1">
      <t>qiang'h</t>
    </rPh>
    <rPh sb="2" eb="3">
      <t>cai'l</t>
    </rPh>
    <phoneticPr fontId="1" type="noConversion"/>
  </si>
  <si>
    <t>强化材料2</t>
    <rPh sb="0" eb="1">
      <t>qiang'h</t>
    </rPh>
    <rPh sb="2" eb="3">
      <t>cai'l</t>
    </rPh>
    <phoneticPr fontId="1" type="noConversion"/>
  </si>
  <si>
    <t>材料</t>
    <rPh sb="0" eb="1">
      <t>cai'l</t>
    </rPh>
    <phoneticPr fontId="1" type="noConversion"/>
  </si>
  <si>
    <t>对应玩家等级</t>
    <rPh sb="0" eb="1">
      <t>dui'ying</t>
    </rPh>
    <rPh sb="2" eb="3">
      <t>wan'j</t>
    </rPh>
    <rPh sb="4" eb="5">
      <t>deng'j</t>
    </rPh>
    <phoneticPr fontId="1" type="noConversion"/>
  </si>
  <si>
    <t>计算这个属性无意义。。</t>
    <rPh sb="0" eb="1">
      <t>ji'suan</t>
    </rPh>
    <rPh sb="2" eb="3">
      <t>zhe'ge</t>
    </rPh>
    <rPh sb="4" eb="5">
      <t>shu'x</t>
    </rPh>
    <rPh sb="6" eb="7">
      <t>wu</t>
    </rPh>
    <rPh sb="7" eb="8">
      <t>yi'yi</t>
    </rPh>
    <phoneticPr fontId="1" type="noConversion"/>
  </si>
  <si>
    <t>将其纳入购买材料？</t>
    <rPh sb="0" eb="1">
      <t>jiang</t>
    </rPh>
    <rPh sb="1" eb="2">
      <t>qi</t>
    </rPh>
    <rPh sb="2" eb="3">
      <t>na'ru</t>
    </rPh>
    <rPh sb="4" eb="5">
      <t>gou'm</t>
    </rPh>
    <rPh sb="6" eb="7">
      <t>cai'l</t>
    </rPh>
    <phoneticPr fontId="1" type="noConversion"/>
  </si>
  <si>
    <t>珠宝等级</t>
    <rPh sb="0" eb="1">
      <t>zhu'b</t>
    </rPh>
    <rPh sb="2" eb="3">
      <t>deng'j</t>
    </rPh>
    <phoneticPr fontId="1" type="noConversion"/>
  </si>
  <si>
    <t>对应玩家等级</t>
    <rPh sb="0" eb="1">
      <t>dui'ying</t>
    </rPh>
    <rPh sb="2" eb="3">
      <t>wan'j</t>
    </rPh>
    <rPh sb="4" eb="5">
      <t>dneg'j</t>
    </rPh>
    <phoneticPr fontId="1" type="noConversion"/>
  </si>
  <si>
    <t>单宝石属性价值</t>
    <rPh sb="0" eb="1">
      <t>dan</t>
    </rPh>
    <rPh sb="1" eb="2">
      <t>bao's</t>
    </rPh>
    <rPh sb="3" eb="4">
      <t>shu'x</t>
    </rPh>
    <rPh sb="5" eb="6">
      <t>jia'z</t>
    </rPh>
    <phoneticPr fontId="1" type="noConversion"/>
  </si>
  <si>
    <t>宝石总数</t>
    <rPh sb="0" eb="1">
      <t>bao's</t>
    </rPh>
    <rPh sb="2" eb="3">
      <t>zong'shu</t>
    </rPh>
    <phoneticPr fontId="1" type="noConversion"/>
  </si>
  <si>
    <t>1级宝石</t>
    <rPh sb="1" eb="2">
      <t>ji</t>
    </rPh>
    <rPh sb="2" eb="3">
      <t>bao's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</si>
  <si>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</si>
  <si>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</si>
  <si>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4级宝石</t>
    <rPh sb="1" eb="2">
      <t>ji</t>
    </rPh>
    <rPh sb="2" eb="3">
      <t>bao's</t>
    </rPh>
    <phoneticPr fontId="1" type="noConversion"/>
  </si>
  <si>
    <t>5级宝石</t>
    <rPh sb="1" eb="2">
      <t>ji</t>
    </rPh>
    <rPh sb="2" eb="3">
      <t>bao's</t>
    </rPh>
    <phoneticPr fontId="1" type="noConversion"/>
  </si>
  <si>
    <t>6级宝石</t>
    <rPh sb="1" eb="2">
      <t>ji</t>
    </rPh>
    <rPh sb="2" eb="3">
      <t>bao's</t>
    </rPh>
    <phoneticPr fontId="1" type="noConversion"/>
  </si>
  <si>
    <t>7级宝石</t>
    <rPh sb="1" eb="2">
      <t>ji</t>
    </rPh>
    <rPh sb="2" eb="3">
      <t>bao's</t>
    </rPh>
    <phoneticPr fontId="1" type="noConversion"/>
  </si>
  <si>
    <t>8级宝石</t>
    <rPh sb="1" eb="2">
      <t>ji</t>
    </rPh>
    <rPh sb="2" eb="3">
      <t>bao's</t>
    </rPh>
    <phoneticPr fontId="1" type="noConversion"/>
  </si>
  <si>
    <t>9级宝石</t>
    <rPh sb="1" eb="2">
      <t>ji</t>
    </rPh>
    <rPh sb="2" eb="3">
      <t>bao's</t>
    </rPh>
    <phoneticPr fontId="1" type="noConversion"/>
  </si>
  <si>
    <t>坐骑等级</t>
    <rPh sb="0" eb="1">
      <t>zuo'q</t>
    </rPh>
    <rPh sb="2" eb="3">
      <t>deng'j</t>
    </rPh>
    <phoneticPr fontId="1" type="noConversion"/>
  </si>
  <si>
    <t>星级</t>
    <rPh sb="0" eb="1">
      <t>xing</t>
    </rPh>
    <rPh sb="1" eb="2">
      <t>ji</t>
    </rPh>
    <phoneticPr fontId="1" type="noConversion"/>
  </si>
  <si>
    <t>坐骑</t>
    <rPh sb="0" eb="1">
      <t>zuo'q</t>
    </rPh>
    <phoneticPr fontId="2" type="noConversion"/>
  </si>
  <si>
    <t>材料</t>
    <rPh sb="0" eb="1">
      <t>cia'l</t>
    </rPh>
    <phoneticPr fontId="1" type="noConversion"/>
  </si>
  <si>
    <t>需求数量</t>
    <rPh sb="0" eb="1">
      <t>xu'q</t>
    </rPh>
    <rPh sb="2" eb="3">
      <t>shu'l</t>
    </rPh>
    <phoneticPr fontId="1" type="noConversion"/>
  </si>
  <si>
    <t>低级坐骑药水</t>
    <rPh sb="0" eb="1">
      <t>di'ji</t>
    </rPh>
    <rPh sb="2" eb="3">
      <t>zuo'q</t>
    </rPh>
    <rPh sb="4" eb="5">
      <t>yao</t>
    </rPh>
    <rPh sb="5" eb="6">
      <t>shui</t>
    </rPh>
    <phoneticPr fontId="1" type="noConversion"/>
  </si>
  <si>
    <t>中级坐骑药水</t>
    <rPh sb="0" eb="1">
      <t>zhong</t>
    </rPh>
    <rPh sb="2" eb="3">
      <t>zuo'q</t>
    </rPh>
    <rPh sb="4" eb="5">
      <t>yao</t>
    </rPh>
    <rPh sb="5" eb="6">
      <t>shui</t>
    </rPh>
    <phoneticPr fontId="1" type="noConversion"/>
  </si>
  <si>
    <t>低级坐骑药水</t>
    <rPh sb="0" eb="1">
      <t>di'ji</t>
    </rPh>
    <rPh sb="2" eb="3">
      <t>zuo'q</t>
    </rPh>
    <rPh sb="4" eb="5">
      <t>yao'shui</t>
    </rPh>
    <phoneticPr fontId="1" type="noConversion"/>
  </si>
  <si>
    <t>中级坐骑药水</t>
    <rPh sb="0" eb="1">
      <t>zhong</t>
    </rPh>
    <rPh sb="1" eb="2">
      <t>ji</t>
    </rPh>
    <rPh sb="2" eb="3">
      <t>zuo'q</t>
    </rPh>
    <rPh sb="4" eb="5">
      <t>yao's</t>
    </rPh>
    <phoneticPr fontId="1" type="noConversion"/>
  </si>
  <si>
    <t>高级坐骑药水</t>
    <rPh sb="0" eb="1">
      <t>gao'j</t>
    </rPh>
    <rPh sb="2" eb="3">
      <t>zuo'q</t>
    </rPh>
    <rPh sb="4" eb="5">
      <t>yao's</t>
    </rPh>
    <phoneticPr fontId="1" type="noConversion"/>
  </si>
  <si>
    <t>属性值</t>
    <rPh sb="0" eb="1">
      <t>shu'x</t>
    </rPh>
    <rPh sb="2" eb="3">
      <t>zhi</t>
    </rPh>
    <phoneticPr fontId="1" type="noConversion"/>
  </si>
  <si>
    <t>低级坐骑材料</t>
    <rPh sb="0" eb="1">
      <t>di'j</t>
    </rPh>
    <rPh sb="2" eb="3">
      <t>zuo'q</t>
    </rPh>
    <rPh sb="4" eb="5">
      <t>cai'l</t>
    </rPh>
    <phoneticPr fontId="1" type="noConversion"/>
  </si>
  <si>
    <t>中级坐骑材料</t>
    <rPh sb="0" eb="1">
      <t>zhogn'ji</t>
    </rPh>
    <rPh sb="2" eb="3">
      <t>zuo'q</t>
    </rPh>
    <rPh sb="4" eb="5">
      <t>cai'l</t>
    </rPh>
    <phoneticPr fontId="1" type="noConversion"/>
  </si>
  <si>
    <t>高级坐骑材料</t>
    <rPh sb="0" eb="1">
      <t>gao'j</t>
    </rPh>
    <rPh sb="2" eb="3">
      <t>zuo'q</t>
    </rPh>
    <rPh sb="4" eb="5">
      <t>cai'l</t>
    </rPh>
    <phoneticPr fontId="1" type="noConversion"/>
  </si>
  <si>
    <t>高级坐骑药水</t>
    <rPh sb="0" eb="1">
      <t>gao</t>
    </rPh>
    <rPh sb="2" eb="3">
      <t>zuo'q</t>
    </rPh>
    <rPh sb="4" eb="5">
      <t>yao</t>
    </rPh>
    <rPh sb="5" eb="6">
      <t>shui</t>
    </rPh>
    <phoneticPr fontId="1" type="noConversion"/>
  </si>
  <si>
    <t>对应金币</t>
    <rPh sb="0" eb="1">
      <t>dui'y</t>
    </rPh>
    <rPh sb="2" eb="3">
      <t>jin'b</t>
    </rPh>
    <phoneticPr fontId="1" type="noConversion"/>
  </si>
  <si>
    <t>对应钻石</t>
    <rPh sb="0" eb="1">
      <t>dui'ying</t>
    </rPh>
    <rPh sb="2" eb="3">
      <t>zuan's</t>
    </rPh>
    <phoneticPr fontId="1" type="noConversion"/>
  </si>
  <si>
    <t>资源数量</t>
    <rPh sb="0" eb="1">
      <t>zi'yuan</t>
    </rPh>
    <rPh sb="2" eb="3">
      <t>shu'l</t>
    </rPh>
    <phoneticPr fontId="1" type="noConversion"/>
  </si>
  <si>
    <t>属性与历练的比值</t>
    <rPh sb="0" eb="1">
      <t>shu'x</t>
    </rPh>
    <rPh sb="2" eb="3">
      <t>yu</t>
    </rPh>
    <rPh sb="3" eb="4">
      <t>li'l</t>
    </rPh>
    <rPh sb="5" eb="6">
      <t>d</t>
    </rPh>
    <rPh sb="6" eb="7">
      <t>bi'zhi</t>
    </rPh>
    <phoneticPr fontId="1" type="noConversion"/>
  </si>
  <si>
    <t>资源需求总量</t>
    <rPh sb="0" eb="1">
      <t>zi'yuan</t>
    </rPh>
    <rPh sb="2" eb="3">
      <t>xu'q</t>
    </rPh>
    <rPh sb="4" eb="5">
      <t>zong'l</t>
    </rPh>
    <phoneticPr fontId="1" type="noConversion"/>
  </si>
  <si>
    <t>20级</t>
    <rPh sb="2" eb="3">
      <t>ji</t>
    </rPh>
    <phoneticPr fontId="1" type="noConversion"/>
  </si>
  <si>
    <t>40级</t>
    <rPh sb="2" eb="3">
      <t>ji</t>
    </rPh>
    <phoneticPr fontId="1" type="noConversion"/>
  </si>
  <si>
    <t>30级</t>
    <rPh sb="2" eb="3">
      <t>ji</t>
    </rPh>
    <phoneticPr fontId="1" type="noConversion"/>
  </si>
  <si>
    <t>50级</t>
    <rPh sb="2" eb="3">
      <t>ji</t>
    </rPh>
    <phoneticPr fontId="1" type="noConversion"/>
  </si>
  <si>
    <t>60级</t>
    <rPh sb="2" eb="3">
      <t>ji</t>
    </rPh>
    <phoneticPr fontId="1" type="noConversion"/>
  </si>
  <si>
    <t>70级</t>
    <rPh sb="2" eb="3">
      <t>ji</t>
    </rPh>
    <phoneticPr fontId="1" type="noConversion"/>
  </si>
  <si>
    <t>80级</t>
    <rPh sb="2" eb="3">
      <t>ji</t>
    </rPh>
    <phoneticPr fontId="1" type="noConversion"/>
  </si>
  <si>
    <t>90级</t>
    <rPh sb="2" eb="3">
      <t>ji</t>
    </rPh>
    <phoneticPr fontId="1" type="noConversion"/>
  </si>
  <si>
    <t>100级</t>
    <rPh sb="3" eb="4">
      <t>ji</t>
    </rPh>
    <phoneticPr fontId="1" type="noConversion"/>
  </si>
  <si>
    <t>预计培养人数</t>
    <rPh sb="0" eb="1">
      <t>yu'j</t>
    </rPh>
    <rPh sb="2" eb="3">
      <t>pei'y</t>
    </rPh>
    <rPh sb="4" eb="5">
      <t>ren'shu</t>
    </rPh>
    <phoneticPr fontId="1" type="noConversion"/>
  </si>
  <si>
    <t>玩家等级</t>
    <rPh sb="0" eb="1">
      <t>wan'j</t>
    </rPh>
    <rPh sb="2" eb="3">
      <t>deng'j</t>
    </rPh>
    <phoneticPr fontId="1" type="noConversion"/>
  </si>
  <si>
    <t>6角色需求材料数</t>
    <rPh sb="1" eb="2">
      <t>jiao's</t>
    </rPh>
    <rPh sb="3" eb="4">
      <t>xu'q</t>
    </rPh>
    <rPh sb="5" eb="6">
      <t>cai'l</t>
    </rPh>
    <rPh sb="7" eb="8">
      <t>shu</t>
    </rPh>
    <phoneticPr fontId="1" type="noConversion"/>
  </si>
  <si>
    <t>6角色需求材料总数</t>
    <rPh sb="1" eb="2">
      <t>jiao's</t>
    </rPh>
    <rPh sb="3" eb="4">
      <t>xu'q</t>
    </rPh>
    <rPh sb="5" eb="6">
      <t>cai'l</t>
    </rPh>
    <rPh sb="7" eb="8">
      <t>zong'shu</t>
    </rPh>
    <phoneticPr fontId="1" type="noConversion"/>
  </si>
  <si>
    <t>立即额外培养一个角色需要花费钻石</t>
    <rPh sb="0" eb="1">
      <t>li'j</t>
    </rPh>
    <rPh sb="2" eb="3">
      <t>e'w</t>
    </rPh>
    <rPh sb="4" eb="5">
      <t>pei'y</t>
    </rPh>
    <rPh sb="6" eb="7">
      <t>yi'g</t>
    </rPh>
    <rPh sb="8" eb="9">
      <t>jiao's</t>
    </rPh>
    <rPh sb="10" eb="11">
      <t>xu'yao</t>
    </rPh>
    <rPh sb="12" eb="13">
      <t>hua'f</t>
    </rPh>
    <rPh sb="14" eb="15">
      <t>zuan's</t>
    </rPh>
    <phoneticPr fontId="1" type="noConversion"/>
  </si>
  <si>
    <t>计算人数</t>
    <rPh sb="0" eb="1">
      <t>ji'suan</t>
    </rPh>
    <rPh sb="2" eb="3">
      <t>ren'shu</t>
    </rPh>
    <phoneticPr fontId="1" type="noConversion"/>
  </si>
  <si>
    <t>材料占属性比率</t>
    <rPh sb="0" eb="1">
      <t>cai'l</t>
    </rPh>
    <rPh sb="2" eb="3">
      <t>zhan</t>
    </rPh>
    <rPh sb="3" eb="4">
      <t>shu'x</t>
    </rPh>
    <rPh sb="5" eb="6">
      <t>bi'l</t>
    </rPh>
    <phoneticPr fontId="1" type="noConversion"/>
  </si>
  <si>
    <t>去除历练坐骑花费钻石</t>
    <rPh sb="0" eb="1">
      <t>qu'c</t>
    </rPh>
    <rPh sb="2" eb="3">
      <t>li'l</t>
    </rPh>
    <rPh sb="4" eb="5">
      <t>zuo'q</t>
    </rPh>
    <rPh sb="6" eb="7">
      <t>hua'f</t>
    </rPh>
    <rPh sb="8" eb="9">
      <t>zuan's</t>
    </rPh>
    <phoneticPr fontId="1" type="noConversion"/>
  </si>
  <si>
    <t>消耗材料数量</t>
    <rPh sb="0" eb="1">
      <t>xiao'h</t>
    </rPh>
    <rPh sb="2" eb="3">
      <t>cai'l</t>
    </rPh>
    <rPh sb="4" eb="5">
      <t>shu'l</t>
    </rPh>
    <phoneticPr fontId="1" type="noConversion"/>
  </si>
  <si>
    <t>常数低级武器</t>
    <rPh sb="0" eb="1">
      <t>chang's</t>
    </rPh>
    <rPh sb="2" eb="3">
      <t>di'ji</t>
    </rPh>
    <rPh sb="4" eb="5">
      <t>wu'q</t>
    </rPh>
    <phoneticPr fontId="1" type="noConversion"/>
  </si>
  <si>
    <t>卡牌*2</t>
    <rPh sb="0" eb="1">
      <t>ka'p</t>
    </rPh>
    <rPh sb="1" eb="2">
      <t>pai</t>
    </rPh>
    <phoneticPr fontId="1" type="noConversion"/>
  </si>
  <si>
    <t>卡牌*3</t>
    <rPh sb="0" eb="1">
      <t>ka'p</t>
    </rPh>
    <rPh sb="1" eb="2">
      <t>pai</t>
    </rPh>
    <phoneticPr fontId="1" type="noConversion"/>
  </si>
  <si>
    <t>角色强化材料1</t>
    <rPh sb="0" eb="1">
      <t>jiao's</t>
    </rPh>
    <rPh sb="2" eb="3">
      <t>qiang'h</t>
    </rPh>
    <rPh sb="4" eb="5">
      <t>cai'l</t>
    </rPh>
    <phoneticPr fontId="1" type="noConversion"/>
  </si>
  <si>
    <t>角色强化材料2</t>
    <rPh sb="0" eb="1">
      <t>jiao's</t>
    </rPh>
    <rPh sb="2" eb="3">
      <t>qiang'h</t>
    </rPh>
    <rPh sb="4" eb="5">
      <t>cai'l</t>
    </rPh>
    <phoneticPr fontId="1" type="noConversion"/>
  </si>
  <si>
    <t>阵法等级</t>
    <rPh sb="0" eb="1">
      <t>zhen'fa</t>
    </rPh>
    <rPh sb="2" eb="3">
      <t>deng'j</t>
    </rPh>
    <phoneticPr fontId="1" type="noConversion"/>
  </si>
  <si>
    <t>阵法</t>
    <rPh sb="0" eb="1">
      <t>zhen'f</t>
    </rPh>
    <phoneticPr fontId="2" type="noConversion"/>
  </si>
  <si>
    <t>这个是我计算的天数</t>
    <rPh sb="0" eb="1">
      <t>zhe'ge</t>
    </rPh>
    <rPh sb="2" eb="3">
      <t>s</t>
    </rPh>
    <rPh sb="3" eb="4">
      <t>wo</t>
    </rPh>
    <rPh sb="4" eb="5">
      <t>ji'suan</t>
    </rPh>
    <rPh sb="6" eb="7">
      <t>d</t>
    </rPh>
    <rPh sb="7" eb="8">
      <t>tian'shu</t>
    </rPh>
    <phoneticPr fontId="1" type="noConversion"/>
  </si>
  <si>
    <t>这是相应的等级</t>
    <rPh sb="0" eb="1">
      <t>zhe</t>
    </rPh>
    <rPh sb="1" eb="2">
      <t>s</t>
    </rPh>
    <rPh sb="2" eb="3">
      <t>xiang'ying</t>
    </rPh>
    <rPh sb="4" eb="5">
      <t>d</t>
    </rPh>
    <rPh sb="5" eb="6">
      <t>deng'j</t>
    </rPh>
    <phoneticPr fontId="1" type="noConversion"/>
  </si>
  <si>
    <t>这是相应的属性</t>
    <rPh sb="0" eb="1">
      <t>zhe</t>
    </rPh>
    <rPh sb="1" eb="2">
      <t>s</t>
    </rPh>
    <rPh sb="2" eb="3">
      <t>xiang'ying</t>
    </rPh>
    <rPh sb="4" eb="5">
      <t>d</t>
    </rPh>
    <rPh sb="5" eb="6">
      <t>shu'x</t>
    </rPh>
    <phoneticPr fontId="1" type="noConversion"/>
  </si>
  <si>
    <t>我的目的</t>
    <rPh sb="0" eb="1">
      <t>wo</t>
    </rPh>
    <rPh sb="1" eb="2">
      <t>d</t>
    </rPh>
    <rPh sb="2" eb="3">
      <t>mu'd</t>
    </rPh>
    <phoneticPr fontId="1" type="noConversion"/>
  </si>
  <si>
    <t>通过扩大奖励属性而加快游戏进度</t>
    <rPh sb="0" eb="1">
      <t>tong'g</t>
    </rPh>
    <rPh sb="2" eb="3">
      <t>kuo'da</t>
    </rPh>
    <rPh sb="4" eb="5">
      <t>jiang'l</t>
    </rPh>
    <rPh sb="6" eb="7">
      <t>su'x</t>
    </rPh>
    <rPh sb="8" eb="9">
      <t>er</t>
    </rPh>
    <rPh sb="9" eb="10">
      <t>jia'k</t>
    </rPh>
    <rPh sb="11" eb="12">
      <t>you'x</t>
    </rPh>
    <rPh sb="13" eb="14">
      <t>jin'du</t>
    </rPh>
    <phoneticPr fontId="1" type="noConversion"/>
  </si>
  <si>
    <t>正常状态下1天的属性</t>
    <rPh sb="0" eb="1">
      <t>zheng'c</t>
    </rPh>
    <rPh sb="2" eb="3">
      <t>zhaugn't</t>
    </rPh>
    <rPh sb="4" eb="5">
      <t>xia</t>
    </rPh>
    <rPh sb="6" eb="7">
      <t>tian</t>
    </rPh>
    <rPh sb="7" eb="8">
      <t>d</t>
    </rPh>
    <rPh sb="8" eb="9">
      <t>shu'x</t>
    </rPh>
    <phoneticPr fontId="1" type="noConversion"/>
  </si>
  <si>
    <t>按照属性去经验吧</t>
    <rPh sb="0" eb="1">
      <t>an'zhao</t>
    </rPh>
    <rPh sb="2" eb="3">
      <t>shu'x</t>
    </rPh>
    <rPh sb="4" eb="5">
      <t>qu</t>
    </rPh>
    <rPh sb="5" eb="6">
      <t>jing'yan</t>
    </rPh>
    <rPh sb="7" eb="8">
      <t>ba</t>
    </rPh>
    <phoneticPr fontId="1" type="noConversion"/>
  </si>
  <si>
    <t>取整</t>
    <rPh sb="0" eb="1">
      <t>qu'zheng</t>
    </rPh>
    <phoneticPr fontId="1" type="noConversion"/>
  </si>
  <si>
    <t>扩大10倍</t>
    <rPh sb="0" eb="1">
      <t>kuo'd</t>
    </rPh>
    <rPh sb="4" eb="5">
      <t>bei</t>
    </rPh>
    <phoneticPr fontId="1" type="noConversion"/>
  </si>
  <si>
    <t>按照天数去做</t>
    <rPh sb="0" eb="1">
      <t>an'z</t>
    </rPh>
    <rPh sb="2" eb="3">
      <t>tian'shu</t>
    </rPh>
    <rPh sb="4" eb="5">
      <t>qu</t>
    </rPh>
    <rPh sb="5" eb="6">
      <t>zuo</t>
    </rPh>
    <phoneticPr fontId="1" type="noConversion"/>
  </si>
  <si>
    <t>经验值</t>
    <rPh sb="0" eb="1">
      <t>jing'yan</t>
    </rPh>
    <rPh sb="2" eb="3">
      <t>zhi</t>
    </rPh>
    <phoneticPr fontId="1" type="noConversion"/>
  </si>
  <si>
    <t>1天的属性值是多少?</t>
    <rPh sb="1" eb="2">
      <t>tian</t>
    </rPh>
    <rPh sb="2" eb="3">
      <t>d</t>
    </rPh>
    <rPh sb="3" eb="4">
      <t>shu'x</t>
    </rPh>
    <rPh sb="5" eb="6">
      <t>zhi</t>
    </rPh>
    <rPh sb="6" eb="7">
      <t>s</t>
    </rPh>
    <rPh sb="7" eb="8">
      <t>duo's</t>
    </rPh>
    <phoneticPr fontId="1" type="noConversion"/>
  </si>
  <si>
    <t>是1600</t>
    <rPh sb="0" eb="1">
      <t>s</t>
    </rPh>
    <phoneticPr fontId="1" type="noConversion"/>
  </si>
  <si>
    <t>那么可不可以每天的经验值都是1600</t>
    <rPh sb="0" eb="1">
      <t>na'm</t>
    </rPh>
    <rPh sb="2" eb="3">
      <t>ke</t>
    </rPh>
    <rPh sb="3" eb="4">
      <t>bu</t>
    </rPh>
    <rPh sb="4" eb="5">
      <t>k'y</t>
    </rPh>
    <rPh sb="6" eb="7">
      <t>mei</t>
    </rPh>
    <rPh sb="7" eb="8">
      <t>tian</t>
    </rPh>
    <rPh sb="8" eb="9">
      <t>d</t>
    </rPh>
    <rPh sb="9" eb="10">
      <t>jing'yan</t>
    </rPh>
    <rPh sb="11" eb="12">
      <t>zhi</t>
    </rPh>
    <rPh sb="12" eb="13">
      <t>dou</t>
    </rPh>
    <rPh sb="13" eb="14">
      <t>s</t>
    </rPh>
    <phoneticPr fontId="1" type="noConversion"/>
  </si>
  <si>
    <t>假设1天跑环经验</t>
    <rPh sb="0" eb="1">
      <t>jia'she</t>
    </rPh>
    <rPh sb="3" eb="4">
      <t>tian'd</t>
    </rPh>
    <rPh sb="4" eb="5">
      <t>pao'h</t>
    </rPh>
    <rPh sb="6" eb="7">
      <t>jing'yan</t>
    </rPh>
    <phoneticPr fontId="1" type="noConversion"/>
  </si>
  <si>
    <t>每10级时间消化增加1倍</t>
    <rPh sb="0" eb="1">
      <t>mei</t>
    </rPh>
    <rPh sb="3" eb="4">
      <t>ji</t>
    </rPh>
    <rPh sb="4" eb="5">
      <t>shi'jian</t>
    </rPh>
    <rPh sb="6" eb="7">
      <t>xiao'h</t>
    </rPh>
    <rPh sb="8" eb="9">
      <t>zeng'j</t>
    </rPh>
    <rPh sb="11" eb="12">
      <t>bei</t>
    </rPh>
    <phoneticPr fontId="1" type="noConversion"/>
  </si>
  <si>
    <t>每天的经验值固定</t>
    <rPh sb="0" eb="1">
      <t>mei'tian</t>
    </rPh>
    <rPh sb="2" eb="3">
      <t>d</t>
    </rPh>
    <rPh sb="3" eb="4">
      <t>jing'y</t>
    </rPh>
    <rPh sb="5" eb="6">
      <t>zhi</t>
    </rPh>
    <rPh sb="6" eb="7">
      <t>gu'd</t>
    </rPh>
    <phoneticPr fontId="1" type="noConversion"/>
  </si>
  <si>
    <t>这里的问题。。</t>
    <rPh sb="0" eb="1">
      <t>zhe'li</t>
    </rPh>
    <rPh sb="2" eb="3">
      <t>d</t>
    </rPh>
    <rPh sb="3" eb="4">
      <t>wen't</t>
    </rPh>
    <phoneticPr fontId="1" type="noConversion"/>
  </si>
  <si>
    <t>经验来源</t>
    <rPh sb="0" eb="1">
      <t>jing'yan</t>
    </rPh>
    <rPh sb="2" eb="3">
      <t>lai'yuan</t>
    </rPh>
    <phoneticPr fontId="1" type="noConversion"/>
  </si>
  <si>
    <t>主线</t>
    <rPh sb="0" eb="1">
      <t>zhu'xian</t>
    </rPh>
    <phoneticPr fontId="1" type="noConversion"/>
  </si>
  <si>
    <t>每日任务</t>
    <rPh sb="0" eb="1">
      <t>mei'r</t>
    </rPh>
    <rPh sb="2" eb="3">
      <t>ren'w</t>
    </rPh>
    <phoneticPr fontId="1" type="noConversion"/>
  </si>
  <si>
    <t>占比</t>
    <rPh sb="0" eb="1">
      <t>zhan'bi</t>
    </rPh>
    <phoneticPr fontId="1" type="noConversion"/>
  </si>
  <si>
    <t>过度数据</t>
    <rPh sb="0" eb="1">
      <t>guo'du</t>
    </rPh>
    <rPh sb="2" eb="3">
      <t>shu'j</t>
    </rPh>
    <phoneticPr fontId="1" type="noConversion"/>
  </si>
  <si>
    <t>倍数</t>
    <rPh sb="0" eb="1">
      <t>bei'shu</t>
    </rPh>
    <phoneticPr fontId="1" type="noConversion"/>
  </si>
  <si>
    <t>增长值</t>
    <rPh sb="0" eb="1">
      <t>zeng'z</t>
    </rPh>
    <rPh sb="2" eb="3">
      <t>zhi</t>
    </rPh>
    <phoneticPr fontId="1" type="noConversion"/>
  </si>
  <si>
    <t>这个可以看做每日的跑环总经验值</t>
    <rPh sb="0" eb="1">
      <t>zhe'ge</t>
    </rPh>
    <rPh sb="2" eb="3">
      <t>k'y</t>
    </rPh>
    <rPh sb="4" eb="5">
      <t>kan</t>
    </rPh>
    <rPh sb="5" eb="6">
      <t>zuo</t>
    </rPh>
    <rPh sb="6" eb="7">
      <t>mei</t>
    </rPh>
    <rPh sb="7" eb="8">
      <t>ri</t>
    </rPh>
    <rPh sb="8" eb="9">
      <t>d</t>
    </rPh>
    <rPh sb="9" eb="10">
      <t>pao'huan</t>
    </rPh>
    <rPh sb="11" eb="12">
      <t>zong</t>
    </rPh>
    <rPh sb="12" eb="13">
      <t>jing'yan</t>
    </rPh>
    <rPh sb="14" eb="15">
      <t>zhi</t>
    </rPh>
    <phoneticPr fontId="1" type="noConversion"/>
  </si>
  <si>
    <t>主线任务</t>
    <rPh sb="0" eb="1">
      <t>zhu'x</t>
    </rPh>
    <rPh sb="2" eb="3">
      <t>ren'w</t>
    </rPh>
    <phoneticPr fontId="1" type="noConversion"/>
  </si>
  <si>
    <t>总经验</t>
    <rPh sb="0" eb="1">
      <t>zong</t>
    </rPh>
    <rPh sb="1" eb="2">
      <t>jing'yan</t>
    </rPh>
    <phoneticPr fontId="1" type="noConversion"/>
  </si>
  <si>
    <t>第一天经验</t>
    <rPh sb="0" eb="1">
      <t>di'yi'tian</t>
    </rPh>
    <rPh sb="3" eb="4">
      <t>jing'yan</t>
    </rPh>
    <phoneticPr fontId="1" type="noConversion"/>
  </si>
  <si>
    <t>多4次跑环</t>
    <rPh sb="0" eb="1">
      <t>duo</t>
    </rPh>
    <rPh sb="2" eb="3">
      <t>ci</t>
    </rPh>
    <rPh sb="3" eb="4">
      <t>pao'huan</t>
    </rPh>
    <phoneticPr fontId="1" type="noConversion"/>
  </si>
  <si>
    <t>主线总经验</t>
    <rPh sb="0" eb="1">
      <t>zhu'xian</t>
    </rPh>
    <rPh sb="2" eb="3">
      <t>zong</t>
    </rPh>
    <rPh sb="3" eb="4">
      <t>jing'y</t>
    </rPh>
    <phoneticPr fontId="1" type="noConversion"/>
  </si>
  <si>
    <t>每日跑环总经验</t>
    <rPh sb="0" eb="1">
      <t>mei'r</t>
    </rPh>
    <rPh sb="2" eb="3">
      <t>pao'h</t>
    </rPh>
    <rPh sb="4" eb="5">
      <t>zong</t>
    </rPh>
    <rPh sb="5" eb="6">
      <t>jing'yan</t>
    </rPh>
    <phoneticPr fontId="1" type="noConversion"/>
  </si>
  <si>
    <t>每级经验</t>
    <rPh sb="0" eb="1">
      <t>mei</t>
    </rPh>
    <rPh sb="1" eb="2">
      <t>ji</t>
    </rPh>
    <rPh sb="2" eb="3">
      <t>jing'yan</t>
    </rPh>
    <phoneticPr fontId="1" type="noConversion"/>
  </si>
  <si>
    <t>跑环每级经验</t>
    <rPh sb="0" eb="1">
      <t>pao'huan</t>
    </rPh>
    <rPh sb="2" eb="3">
      <t>mei</t>
    </rPh>
    <rPh sb="3" eb="4">
      <t>ji</t>
    </rPh>
    <rPh sb="4" eb="5">
      <t>jing'yan</t>
    </rPh>
    <phoneticPr fontId="1" type="noConversion"/>
  </si>
  <si>
    <t>主线每级经验</t>
    <rPh sb="0" eb="1">
      <t>zhu'xian</t>
    </rPh>
    <rPh sb="2" eb="3">
      <t>mei</t>
    </rPh>
    <rPh sb="3" eb="4">
      <t>ji</t>
    </rPh>
    <rPh sb="4" eb="5">
      <t>jing'yan</t>
    </rPh>
    <phoneticPr fontId="1" type="noConversion"/>
  </si>
  <si>
    <t>角色碎片从哪里来？</t>
    <rPh sb="0" eb="1">
      <t>jiao's</t>
    </rPh>
    <rPh sb="2" eb="3">
      <t>sui'p</t>
    </rPh>
    <rPh sb="4" eb="5">
      <t>cong</t>
    </rPh>
    <rPh sb="5" eb="6">
      <t>na'l</t>
    </rPh>
    <rPh sb="7" eb="8">
      <t>lai</t>
    </rPh>
    <phoneticPr fontId="1" type="noConversion"/>
  </si>
  <si>
    <t>梦境挑战</t>
    <rPh sb="0" eb="1">
      <t>meng'j</t>
    </rPh>
    <rPh sb="2" eb="3">
      <t>tiao'zhan</t>
    </rPh>
    <phoneticPr fontId="1" type="noConversion"/>
  </si>
  <si>
    <t>抽卡</t>
    <rPh sb="0" eb="1">
      <t>chou'ka</t>
    </rPh>
    <phoneticPr fontId="1" type="noConversion"/>
  </si>
  <si>
    <t>每天可获得的碎片数量。</t>
    <rPh sb="0" eb="1">
      <t>mei</t>
    </rPh>
    <rPh sb="1" eb="2">
      <t>tian</t>
    </rPh>
    <rPh sb="2" eb="3">
      <t>ke</t>
    </rPh>
    <rPh sb="3" eb="4">
      <t>huo'd</t>
    </rPh>
    <rPh sb="5" eb="6">
      <t>d</t>
    </rPh>
    <rPh sb="6" eb="7">
      <t>sui'p</t>
    </rPh>
    <rPh sb="8" eb="9">
      <t>shu'l</t>
    </rPh>
    <phoneticPr fontId="1" type="noConversion"/>
  </si>
  <si>
    <t>2，3</t>
    <phoneticPr fontId="1" type="noConversion"/>
  </si>
  <si>
    <t>抽卡可获得碎片数量</t>
    <rPh sb="0" eb="1">
      <t>chou'ka</t>
    </rPh>
    <rPh sb="2" eb="3">
      <t>ke</t>
    </rPh>
    <rPh sb="3" eb="4">
      <t>huo'd</t>
    </rPh>
    <rPh sb="5" eb="6">
      <t>sui'p</t>
    </rPh>
    <rPh sb="7" eb="8">
      <t>shu'l</t>
    </rPh>
    <phoneticPr fontId="1" type="noConversion"/>
  </si>
  <si>
    <t>我们预计抽卡可以节省10天的话</t>
    <rPh sb="0" eb="1">
      <t>wo'men</t>
    </rPh>
    <rPh sb="2" eb="3">
      <t>yu'j</t>
    </rPh>
    <rPh sb="4" eb="5">
      <t>chou'k</t>
    </rPh>
    <rPh sb="6" eb="7">
      <t>ke</t>
    </rPh>
    <rPh sb="7" eb="8">
      <t>yi</t>
    </rPh>
    <rPh sb="8" eb="9">
      <t>jie'sheng</t>
    </rPh>
    <rPh sb="12" eb="13">
      <t>tian</t>
    </rPh>
    <rPh sb="13" eb="14">
      <t>d</t>
    </rPh>
    <rPh sb="14" eb="15">
      <t>hua</t>
    </rPh>
    <phoneticPr fontId="1" type="noConversion"/>
  </si>
  <si>
    <t>那么抽卡可以一次性获得</t>
    <rPh sb="0" eb="1">
      <t>na'm</t>
    </rPh>
    <rPh sb="2" eb="3">
      <t>chou'ka</t>
    </rPh>
    <rPh sb="4" eb="5">
      <t>k'y</t>
    </rPh>
    <rPh sb="6" eb="7">
      <t>yi'ci</t>
    </rPh>
    <rPh sb="8" eb="9">
      <t>xing</t>
    </rPh>
    <rPh sb="9" eb="10">
      <t>huo'd</t>
    </rPh>
    <phoneticPr fontId="1" type="noConversion"/>
  </si>
  <si>
    <t>20-30</t>
    <phoneticPr fontId="1" type="noConversion"/>
  </si>
  <si>
    <t>那么回到那个问题上</t>
    <rPh sb="0" eb="1">
      <t>na'm</t>
    </rPh>
    <rPh sb="2" eb="3">
      <t>hui'dao</t>
    </rPh>
    <rPh sb="4" eb="5">
      <t>na'ge</t>
    </rPh>
    <rPh sb="6" eb="7">
      <t>wen't</t>
    </rPh>
    <rPh sb="8" eb="9">
      <t>shang</t>
    </rPh>
    <phoneticPr fontId="1" type="noConversion"/>
  </si>
  <si>
    <t>我们升星要多少卡</t>
    <rPh sb="0" eb="1">
      <t>wo</t>
    </rPh>
    <rPh sb="1" eb="2">
      <t>men</t>
    </rPh>
    <rPh sb="2" eb="3">
      <t>sheng'xing</t>
    </rPh>
    <rPh sb="4" eb="5">
      <t>yao</t>
    </rPh>
    <rPh sb="5" eb="6">
      <t>duo's</t>
    </rPh>
    <rPh sb="7" eb="8">
      <t>ka</t>
    </rPh>
    <phoneticPr fontId="1" type="noConversion"/>
  </si>
  <si>
    <t>角色强化材料3</t>
    <rPh sb="0" eb="1">
      <t>jiao's</t>
    </rPh>
    <rPh sb="2" eb="3">
      <t>qiang'h</t>
    </rPh>
    <rPh sb="4" eb="5">
      <t>cai'l</t>
    </rPh>
    <phoneticPr fontId="1" type="noConversion"/>
  </si>
  <si>
    <t>角色强化材料4</t>
    <rPh sb="0" eb="1">
      <t>jiao's</t>
    </rPh>
    <rPh sb="2" eb="3">
      <t>qiang'h</t>
    </rPh>
    <rPh sb="4" eb="5">
      <t>cai'l</t>
    </rPh>
    <phoneticPr fontId="1" type="noConversion"/>
  </si>
  <si>
    <t>角色强化材料5</t>
    <rPh sb="0" eb="1">
      <t>jiao's</t>
    </rPh>
    <rPh sb="2" eb="3">
      <t>qiang'h</t>
    </rPh>
    <rPh sb="4" eb="5">
      <t>cai'l</t>
    </rPh>
    <phoneticPr fontId="1" type="noConversion"/>
  </si>
  <si>
    <t>角色强化材料6</t>
    <rPh sb="0" eb="1">
      <t>jiao's</t>
    </rPh>
    <rPh sb="2" eb="3">
      <t>qiang'h</t>
    </rPh>
    <rPh sb="4" eb="5">
      <t>cai'l</t>
    </rPh>
    <phoneticPr fontId="1" type="noConversion"/>
  </si>
  <si>
    <t>角色强化材料7</t>
    <rPh sb="0" eb="1">
      <t>jiao's</t>
    </rPh>
    <rPh sb="2" eb="3">
      <t>qiang'h</t>
    </rPh>
    <rPh sb="4" eb="5">
      <t>cai'l</t>
    </rPh>
    <phoneticPr fontId="1" type="noConversion"/>
  </si>
  <si>
    <t>角色强化材料8</t>
    <rPh sb="0" eb="1">
      <t>jiao's</t>
    </rPh>
    <rPh sb="2" eb="3">
      <t>qiang'h</t>
    </rPh>
    <rPh sb="4" eb="5">
      <t>cai'l</t>
    </rPh>
    <phoneticPr fontId="1" type="noConversion"/>
  </si>
  <si>
    <t>角色强化材料9</t>
    <rPh sb="0" eb="1">
      <t>jiao's</t>
    </rPh>
    <rPh sb="2" eb="3">
      <t>qiang'h</t>
    </rPh>
    <rPh sb="4" eb="5">
      <t>cai'l</t>
    </rPh>
    <phoneticPr fontId="1" type="noConversion"/>
  </si>
  <si>
    <t>每个人需要的材料数</t>
    <rPh sb="0" eb="1">
      <t>mei</t>
    </rPh>
    <rPh sb="1" eb="2">
      <t>ge</t>
    </rPh>
    <rPh sb="2" eb="3">
      <t>ren</t>
    </rPh>
    <rPh sb="3" eb="4">
      <t>xu'yao</t>
    </rPh>
    <rPh sb="5" eb="6">
      <t>d</t>
    </rPh>
    <rPh sb="6" eb="7">
      <t>cai'l</t>
    </rPh>
    <rPh sb="8" eb="9">
      <t>shu</t>
    </rPh>
    <phoneticPr fontId="1" type="noConversion"/>
  </si>
  <si>
    <t>分配没有问题后</t>
    <rPh sb="0" eb="1">
      <t>fen'p</t>
    </rPh>
    <rPh sb="2" eb="3">
      <t>mei'you</t>
    </rPh>
    <rPh sb="4" eb="5">
      <t>wen't</t>
    </rPh>
    <rPh sb="6" eb="7">
      <t>hou</t>
    </rPh>
    <phoneticPr fontId="1" type="noConversion"/>
  </si>
  <si>
    <t>初步想法</t>
    <rPh sb="0" eb="1">
      <t>chu'b</t>
    </rPh>
    <rPh sb="2" eb="3">
      <t>xiang'f</t>
    </rPh>
    <phoneticPr fontId="1" type="noConversion"/>
  </si>
  <si>
    <t>炎界</t>
    <rPh sb="0" eb="1">
      <t>yan</t>
    </rPh>
    <rPh sb="1" eb="2">
      <t>jie</t>
    </rPh>
    <phoneticPr fontId="1" type="noConversion"/>
  </si>
  <si>
    <t>每5层掉落关键材料</t>
    <rPh sb="0" eb="1">
      <t>mei</t>
    </rPh>
    <rPh sb="2" eb="3">
      <t>ceng</t>
    </rPh>
    <rPh sb="3" eb="4">
      <t>diao</t>
    </rPh>
    <rPh sb="4" eb="5">
      <t>luo</t>
    </rPh>
    <rPh sb="5" eb="6">
      <t>guan'j</t>
    </rPh>
    <rPh sb="7" eb="8">
      <t>cai'l</t>
    </rPh>
    <phoneticPr fontId="1" type="noConversion"/>
  </si>
  <si>
    <t>其他4层，每层随机掉落非关键材料。</t>
    <rPh sb="0" eb="1">
      <t>qi't</t>
    </rPh>
    <rPh sb="3" eb="4">
      <t>ceng</t>
    </rPh>
    <rPh sb="5" eb="6">
      <t>mei</t>
    </rPh>
    <rPh sb="6" eb="7">
      <t>ceng</t>
    </rPh>
    <rPh sb="7" eb="8">
      <t>sui'j</t>
    </rPh>
    <rPh sb="9" eb="10">
      <t>diao'l</t>
    </rPh>
    <rPh sb="11" eb="12">
      <t>fei</t>
    </rPh>
    <rPh sb="12" eb="13">
      <t>guan'j</t>
    </rPh>
    <rPh sb="14" eb="15">
      <t>cai'l</t>
    </rPh>
    <phoneticPr fontId="1" type="noConversion"/>
  </si>
  <si>
    <t>通用材料消耗</t>
    <rPh sb="0" eb="1">
      <t>tong'yong</t>
    </rPh>
    <rPh sb="2" eb="3">
      <t>cai'l</t>
    </rPh>
    <rPh sb="4" eb="5">
      <t>xiao'h</t>
    </rPh>
    <phoneticPr fontId="1" type="noConversion"/>
  </si>
  <si>
    <t>天数参考</t>
    <rPh sb="0" eb="1">
      <t>tian'shu</t>
    </rPh>
    <rPh sb="2" eb="3">
      <t>can'k</t>
    </rPh>
    <phoneticPr fontId="1" type="noConversion"/>
  </si>
  <si>
    <t>预估天数</t>
    <rPh sb="0" eb="1">
      <t>yu'gu</t>
    </rPh>
    <rPh sb="2" eb="3">
      <t>tian'shu</t>
    </rPh>
    <phoneticPr fontId="1" type="noConversion"/>
  </si>
  <si>
    <t>天数差</t>
    <rPh sb="0" eb="1">
      <t>tian'shu</t>
    </rPh>
    <rPh sb="2" eb="3">
      <t>cah</t>
    </rPh>
    <phoneticPr fontId="1" type="noConversion"/>
  </si>
  <si>
    <t>6装备需求量</t>
    <rPh sb="1" eb="2">
      <t>zhuang'b</t>
    </rPh>
    <rPh sb="3" eb="4">
      <t>xu'q</t>
    </rPh>
    <rPh sb="5" eb="6">
      <t>liang</t>
    </rPh>
    <phoneticPr fontId="1" type="noConversion"/>
  </si>
  <si>
    <t>装备数</t>
    <rPh sb="0" eb="1">
      <t>zhuang'b</t>
    </rPh>
    <rPh sb="2" eb="3">
      <t>shu</t>
    </rPh>
    <phoneticPr fontId="1" type="noConversion"/>
  </si>
  <si>
    <t>强化石1</t>
    <rPh sb="0" eb="1">
      <t>qiang'h</t>
    </rPh>
    <rPh sb="2" eb="3">
      <t>shi</t>
    </rPh>
    <phoneticPr fontId="1" type="noConversion"/>
  </si>
  <si>
    <t>强化石2</t>
    <rPh sb="0" eb="1">
      <t>qiang'h</t>
    </rPh>
    <rPh sb="2" eb="3">
      <t>shi</t>
    </rPh>
    <phoneticPr fontId="1" type="noConversion"/>
  </si>
  <si>
    <t>强化石3</t>
    <rPh sb="0" eb="1">
      <t>qiang'h</t>
    </rPh>
    <rPh sb="2" eb="3">
      <t>shi</t>
    </rPh>
    <phoneticPr fontId="1" type="noConversion"/>
  </si>
  <si>
    <t>每天产出</t>
    <rPh sb="0" eb="1">
      <t>mei't</t>
    </rPh>
    <rPh sb="2" eb="3">
      <t>chan'c</t>
    </rPh>
    <phoneticPr fontId="1" type="noConversion"/>
  </si>
  <si>
    <t>强化石1需求</t>
    <rPh sb="0" eb="1">
      <t>qiang'h</t>
    </rPh>
    <rPh sb="2" eb="3">
      <t>shi</t>
    </rPh>
    <rPh sb="4" eb="5">
      <t>xu'q</t>
    </rPh>
    <phoneticPr fontId="1" type="noConversion"/>
  </si>
  <si>
    <t>强化石2需求</t>
    <rPh sb="0" eb="1">
      <t>qiang'h</t>
    </rPh>
    <rPh sb="2" eb="3">
      <t>shi</t>
    </rPh>
    <rPh sb="4" eb="5">
      <t>xu'q</t>
    </rPh>
    <phoneticPr fontId="1" type="noConversion"/>
  </si>
  <si>
    <t>强化石3需求</t>
    <rPh sb="0" eb="1">
      <t>qiang'h</t>
    </rPh>
    <rPh sb="2" eb="3">
      <t>shi</t>
    </rPh>
    <rPh sb="4" eb="5">
      <t>xu'q</t>
    </rPh>
    <phoneticPr fontId="1" type="noConversion"/>
  </si>
  <si>
    <t>阶段表示</t>
    <rPh sb="0" eb="1">
      <t>jie'duan</t>
    </rPh>
    <rPh sb="2" eb="3">
      <t>biao's</t>
    </rPh>
    <phoneticPr fontId="1" type="noConversion"/>
  </si>
  <si>
    <t>强化范围</t>
    <rPh sb="0" eb="1">
      <t>qiang'h</t>
    </rPh>
    <rPh sb="2" eb="3">
      <t>fan'w</t>
    </rPh>
    <phoneticPr fontId="1" type="noConversion"/>
  </si>
  <si>
    <t>1——3</t>
    <phoneticPr fontId="1" type="noConversion"/>
  </si>
  <si>
    <t>4——6</t>
    <phoneticPr fontId="1" type="noConversion"/>
  </si>
  <si>
    <t>7——9</t>
    <phoneticPr fontId="1" type="noConversion"/>
  </si>
  <si>
    <t>等级标记</t>
    <rPh sb="0" eb="1">
      <t>deng'j</t>
    </rPh>
    <rPh sb="2" eb="3">
      <t>biao'j</t>
    </rPh>
    <phoneticPr fontId="1" type="noConversion"/>
  </si>
  <si>
    <t>天数差值</t>
    <rPh sb="0" eb="1">
      <t>tian'shu</t>
    </rPh>
    <rPh sb="2" eb="3">
      <t>cha</t>
    </rPh>
    <rPh sb="3" eb="4">
      <t>zhi</t>
    </rPh>
    <phoneticPr fontId="1" type="noConversion"/>
  </si>
  <si>
    <t>需求量</t>
    <rPh sb="0" eb="1">
      <t>xu'q</t>
    </rPh>
    <rPh sb="2" eb="3">
      <t>liang</t>
    </rPh>
    <phoneticPr fontId="1" type="noConversion"/>
  </si>
  <si>
    <t>单人</t>
    <rPh sb="0" eb="1">
      <t>dan'r</t>
    </rPh>
    <phoneticPr fontId="1" type="noConversion"/>
  </si>
  <si>
    <t>多人</t>
    <rPh sb="0" eb="1">
      <t>duo'ren</t>
    </rPh>
    <phoneticPr fontId="1" type="noConversion"/>
  </si>
  <si>
    <t>代表每天产的数量</t>
    <rPh sb="0" eb="1">
      <t>dai'biao</t>
    </rPh>
    <rPh sb="2" eb="3">
      <t>mei'tian</t>
    </rPh>
    <rPh sb="4" eb="5">
      <t>chan</t>
    </rPh>
    <rPh sb="5" eb="6">
      <t>d</t>
    </rPh>
    <rPh sb="6" eb="7">
      <t>shu'l</t>
    </rPh>
    <phoneticPr fontId="1" type="noConversion"/>
  </si>
  <si>
    <t>每天装备强化属性</t>
    <rPh sb="0" eb="1">
      <t>mei'tian</t>
    </rPh>
    <rPh sb="2" eb="3">
      <t>zhaung'b</t>
    </rPh>
    <rPh sb="4" eb="5">
      <t>qiang'h</t>
    </rPh>
    <rPh sb="6" eb="7">
      <t>shu'x</t>
    </rPh>
    <phoneticPr fontId="1" type="noConversion"/>
  </si>
  <si>
    <t>等级标准</t>
    <rPh sb="0" eb="1">
      <t>deng'j</t>
    </rPh>
    <rPh sb="2" eb="3">
      <t>biao'z</t>
    </rPh>
    <phoneticPr fontId="1" type="noConversion"/>
  </si>
  <si>
    <t>每天个数</t>
    <rPh sb="0" eb="1">
      <t>mei't</t>
    </rPh>
    <rPh sb="2" eb="3">
      <t>ge'shu</t>
    </rPh>
    <phoneticPr fontId="1" type="noConversion"/>
  </si>
  <si>
    <t>培养武将个数</t>
    <rPh sb="0" eb="1">
      <t>pei'yang</t>
    </rPh>
    <rPh sb="2" eb="3">
      <t>wu'j</t>
    </rPh>
    <rPh sb="4" eb="5">
      <t>ge'shu</t>
    </rPh>
    <phoneticPr fontId="1" type="noConversion"/>
  </si>
  <si>
    <t>强化石1需求总数</t>
    <rPh sb="0" eb="1">
      <t>qiang'h</t>
    </rPh>
    <rPh sb="2" eb="3">
      <t>shi</t>
    </rPh>
    <rPh sb="4" eb="5">
      <t>xu'q</t>
    </rPh>
    <rPh sb="6" eb="7">
      <t>zong</t>
    </rPh>
    <rPh sb="7" eb="8">
      <t>shu</t>
    </rPh>
    <phoneticPr fontId="1" type="noConversion"/>
  </si>
  <si>
    <t>强化石2需求总数</t>
    <rPh sb="0" eb="1">
      <t>qiang'h</t>
    </rPh>
    <rPh sb="2" eb="3">
      <t>shi</t>
    </rPh>
    <rPh sb="4" eb="5">
      <t>xu'q</t>
    </rPh>
    <rPh sb="6" eb="7">
      <t>zong</t>
    </rPh>
    <rPh sb="7" eb="8">
      <t>shu</t>
    </rPh>
    <phoneticPr fontId="1" type="noConversion"/>
  </si>
  <si>
    <t>强化石3需求总数</t>
    <rPh sb="0" eb="1">
      <t>qiang'h</t>
    </rPh>
    <rPh sb="2" eb="3">
      <t>shi</t>
    </rPh>
    <rPh sb="4" eb="5">
      <t>xu'q</t>
    </rPh>
    <rPh sb="6" eb="7">
      <t>zong</t>
    </rPh>
    <rPh sb="7" eb="8">
      <t>shu</t>
    </rPh>
    <phoneticPr fontId="1" type="noConversion"/>
  </si>
  <si>
    <t>想一个问题</t>
    <rPh sb="0" eb="1">
      <t>xiang</t>
    </rPh>
    <rPh sb="1" eb="2">
      <t>yi'g</t>
    </rPh>
    <rPh sb="3" eb="4">
      <t>wen't</t>
    </rPh>
    <phoneticPr fontId="1" type="noConversion"/>
  </si>
  <si>
    <t>猎命怎么去设定产出与消耗</t>
    <rPh sb="0" eb="1">
      <t>lie'ming</t>
    </rPh>
    <rPh sb="2" eb="3">
      <t>z'm</t>
    </rPh>
    <rPh sb="4" eb="5">
      <t>qu</t>
    </rPh>
    <rPh sb="5" eb="6">
      <t>she'd</t>
    </rPh>
    <rPh sb="7" eb="8">
      <t>chan'c</t>
    </rPh>
    <rPh sb="9" eb="10">
      <t>yu</t>
    </rPh>
    <rPh sb="10" eb="11">
      <t>xiao'h</t>
    </rPh>
    <phoneticPr fontId="1" type="noConversion"/>
  </si>
  <si>
    <t>首先猎命消耗什么？</t>
    <rPh sb="0" eb="1">
      <t>shou'xian</t>
    </rPh>
    <rPh sb="2" eb="3">
      <t>lie'm</t>
    </rPh>
    <rPh sb="4" eb="5">
      <t>xiao'h</t>
    </rPh>
    <rPh sb="6" eb="7">
      <t>s'm</t>
    </rPh>
    <phoneticPr fontId="1" type="noConversion"/>
  </si>
  <si>
    <t>猎命消耗金币</t>
    <rPh sb="0" eb="1">
      <t>lie'm</t>
    </rPh>
    <rPh sb="2" eb="3">
      <t>xiao'h</t>
    </rPh>
    <rPh sb="4" eb="5">
      <t>jin'b</t>
    </rPh>
    <phoneticPr fontId="1" type="noConversion"/>
  </si>
  <si>
    <t>猎命消耗水晶</t>
    <rPh sb="0" eb="1">
      <t>lie'm</t>
    </rPh>
    <rPh sb="2" eb="3">
      <t>xiao'h</t>
    </rPh>
    <rPh sb="4" eb="5">
      <t>shui'j</t>
    </rPh>
    <phoneticPr fontId="1" type="noConversion"/>
  </si>
  <si>
    <t>那么一个猎命需要消耗多少的金币和水晶？</t>
    <rPh sb="0" eb="1">
      <t>na'm</t>
    </rPh>
    <rPh sb="2" eb="3">
      <t>yi'g</t>
    </rPh>
    <rPh sb="4" eb="5">
      <t>lie'm</t>
    </rPh>
    <rPh sb="6" eb="7">
      <t>xu'yao</t>
    </rPh>
    <rPh sb="8" eb="9">
      <t>xiao'h</t>
    </rPh>
    <rPh sb="10" eb="11">
      <t>duo's</t>
    </rPh>
    <rPh sb="12" eb="13">
      <t>d</t>
    </rPh>
    <rPh sb="13" eb="14">
      <t>jin'b</t>
    </rPh>
    <rPh sb="15" eb="16">
      <t>he</t>
    </rPh>
    <rPh sb="16" eb="17">
      <t>shui'j</t>
    </rPh>
    <phoneticPr fontId="1" type="noConversion"/>
  </si>
  <si>
    <t>高级猎命需要玩家话费多少金币去进行培养</t>
    <rPh sb="0" eb="1">
      <t>gao'ji</t>
    </rPh>
    <rPh sb="2" eb="3">
      <t>lie'm</t>
    </rPh>
    <rPh sb="4" eb="5">
      <t>xu'yao</t>
    </rPh>
    <rPh sb="6" eb="7">
      <t>wan'j</t>
    </rPh>
    <rPh sb="8" eb="9">
      <t>hua'fei</t>
    </rPh>
    <rPh sb="10" eb="11">
      <t>duo's</t>
    </rPh>
    <rPh sb="12" eb="13">
      <t>jin'b</t>
    </rPh>
    <rPh sb="14" eb="15">
      <t>qu</t>
    </rPh>
    <rPh sb="15" eb="16">
      <t>jin'x</t>
    </rPh>
    <rPh sb="17" eb="18">
      <t>pei'yang</t>
    </rPh>
    <phoneticPr fontId="1" type="noConversion"/>
  </si>
  <si>
    <t>或者说。。。玩家花费多少才可以获得最高的猎命</t>
    <rPh sb="0" eb="1">
      <t>huo'z</t>
    </rPh>
    <rPh sb="2" eb="3">
      <t>shuo</t>
    </rPh>
    <rPh sb="6" eb="7">
      <t>wan'j</t>
    </rPh>
    <rPh sb="8" eb="9">
      <t>hua'fei</t>
    </rPh>
    <rPh sb="10" eb="11">
      <t>duo's</t>
    </rPh>
    <rPh sb="12" eb="13">
      <t>cai</t>
    </rPh>
    <rPh sb="13" eb="14">
      <t>k'y</t>
    </rPh>
    <rPh sb="15" eb="16">
      <t>huo'd</t>
    </rPh>
    <rPh sb="17" eb="18">
      <t>zui'gao</t>
    </rPh>
    <rPh sb="19" eb="20">
      <t>d</t>
    </rPh>
    <rPh sb="20" eb="21">
      <t>lie'ming</t>
    </rPh>
    <phoneticPr fontId="1" type="noConversion"/>
  </si>
  <si>
    <t>下一个是猎命的消耗给予多少？</t>
    <rPh sb="0" eb="1">
      <t>xia'yi'ge</t>
    </rPh>
    <rPh sb="3" eb="4">
      <t>s</t>
    </rPh>
    <rPh sb="4" eb="5">
      <t>lie'm</t>
    </rPh>
    <rPh sb="6" eb="7">
      <t>d</t>
    </rPh>
    <rPh sb="7" eb="8">
      <t>xiao'h</t>
    </rPh>
    <rPh sb="9" eb="10">
      <t>gei'yu</t>
    </rPh>
    <rPh sb="11" eb="12">
      <t>duo's</t>
    </rPh>
    <phoneticPr fontId="1" type="noConversion"/>
  </si>
  <si>
    <t>阵法升级</t>
    <rPh sb="0" eb="1">
      <t>zhen'f</t>
    </rPh>
    <rPh sb="2" eb="3">
      <t>sheng'ji</t>
    </rPh>
    <phoneticPr fontId="1" type="noConversion"/>
  </si>
  <si>
    <t>阵法升级</t>
    <rPh sb="0" eb="1">
      <t>z'f</t>
    </rPh>
    <rPh sb="2" eb="3">
      <t>sheng'ji</t>
    </rPh>
    <phoneticPr fontId="1" type="noConversion"/>
  </si>
  <si>
    <t>角色培养</t>
    <rPh sb="0" eb="1">
      <t>jiao's</t>
    </rPh>
    <rPh sb="2" eb="3">
      <t>pei'yang</t>
    </rPh>
    <phoneticPr fontId="1" type="noConversion"/>
  </si>
  <si>
    <t>占星</t>
    <rPh sb="0" eb="1">
      <t>zhan'xing</t>
    </rPh>
    <phoneticPr fontId="1" type="noConversion"/>
  </si>
  <si>
    <t>消耗？？</t>
    <rPh sb="0" eb="1">
      <t>xiao'h</t>
    </rPh>
    <phoneticPr fontId="1" type="noConversion"/>
  </si>
  <si>
    <t>按照属性走呢？</t>
    <rPh sb="0" eb="1">
      <t>an'z</t>
    </rPh>
    <rPh sb="2" eb="3">
      <t>shu'x</t>
    </rPh>
    <rPh sb="4" eb="5">
      <t>zou</t>
    </rPh>
    <rPh sb="5" eb="6">
      <t>ne</t>
    </rPh>
    <phoneticPr fontId="1" type="noConversion"/>
  </si>
  <si>
    <t>金币消耗的大头</t>
    <rPh sb="0" eb="1">
      <t>jin'b</t>
    </rPh>
    <rPh sb="2" eb="3">
      <t>xiao'h</t>
    </rPh>
    <rPh sb="4" eb="5">
      <t>d</t>
    </rPh>
    <rPh sb="5" eb="6">
      <t>da'tou</t>
    </rPh>
    <phoneticPr fontId="1" type="noConversion"/>
  </si>
  <si>
    <t>技能</t>
    <rPh sb="0" eb="1">
      <t>ji'neng</t>
    </rPh>
    <phoneticPr fontId="1" type="noConversion"/>
  </si>
  <si>
    <t>装备升级</t>
    <rPh sb="0" eb="1">
      <t>zhuang'b</t>
    </rPh>
    <rPh sb="2" eb="3">
      <t>sheng'ji</t>
    </rPh>
    <phoneticPr fontId="1" type="noConversion"/>
  </si>
  <si>
    <t>所以</t>
    <rPh sb="0" eb="1">
      <t>suo'yi</t>
    </rPh>
    <phoneticPr fontId="1" type="noConversion"/>
  </si>
  <si>
    <t>要计算出属性</t>
    <rPh sb="0" eb="1">
      <t>yao</t>
    </rPh>
    <rPh sb="1" eb="2">
      <t>ji'suan</t>
    </rPh>
    <rPh sb="3" eb="4">
      <t>chu</t>
    </rPh>
    <rPh sb="4" eb="5">
      <t>shu'x</t>
    </rPh>
    <phoneticPr fontId="1" type="noConversion"/>
  </si>
  <si>
    <t>然后从属性计算到</t>
    <rPh sb="0" eb="1">
      <t>ran'h</t>
    </rPh>
    <rPh sb="2" eb="3">
      <t>cong</t>
    </rPh>
    <rPh sb="3" eb="4">
      <t>shu'x</t>
    </rPh>
    <rPh sb="5" eb="6">
      <t>ji'suan</t>
    </rPh>
    <rPh sb="7" eb="8">
      <t>dao</t>
    </rPh>
    <phoneticPr fontId="1" type="noConversion"/>
  </si>
  <si>
    <t>是个方法</t>
    <rPh sb="0" eb="1">
      <t>s</t>
    </rPh>
    <rPh sb="1" eb="2">
      <t>g</t>
    </rPh>
    <rPh sb="2" eb="3">
      <t>fang'f</t>
    </rPh>
    <phoneticPr fontId="1" type="noConversion"/>
  </si>
  <si>
    <t>主属性比率</t>
    <rPh sb="0" eb="1">
      <t>zhu</t>
    </rPh>
    <rPh sb="1" eb="2">
      <t>shu'x</t>
    </rPh>
    <rPh sb="3" eb="4">
      <t>bi'l</t>
    </rPh>
    <phoneticPr fontId="2" type="noConversion"/>
  </si>
  <si>
    <t>高</t>
    <rPh sb="0" eb="1">
      <t>gao</t>
    </rPh>
    <phoneticPr fontId="1" type="noConversion"/>
  </si>
  <si>
    <t>中</t>
    <rPh sb="0" eb="1">
      <t>zhong</t>
    </rPh>
    <phoneticPr fontId="1" type="noConversion"/>
  </si>
  <si>
    <t>低</t>
    <rPh sb="0" eb="1">
      <t>di</t>
    </rPh>
    <phoneticPr fontId="1" type="noConversion"/>
  </si>
  <si>
    <t>1属性多少金币</t>
    <rPh sb="1" eb="2">
      <t>shu'x</t>
    </rPh>
    <rPh sb="3" eb="4">
      <t>duo's</t>
    </rPh>
    <rPh sb="5" eb="6">
      <t>jin'b</t>
    </rPh>
    <phoneticPr fontId="1" type="noConversion"/>
  </si>
  <si>
    <t>1属性分成的份数</t>
    <rPh sb="1" eb="2">
      <t>shu'x</t>
    </rPh>
    <rPh sb="3" eb="4">
      <t>fen'cheng</t>
    </rPh>
    <rPh sb="5" eb="6">
      <t>d</t>
    </rPh>
    <rPh sb="6" eb="7">
      <t>fen'shu</t>
    </rPh>
    <phoneticPr fontId="1" type="noConversion"/>
  </si>
  <si>
    <t>对应装备升级属性</t>
    <rPh sb="0" eb="1">
      <t>dui'ying</t>
    </rPh>
    <rPh sb="2" eb="3">
      <t>zhuang'b</t>
    </rPh>
    <rPh sb="4" eb="5">
      <t>sheng'j</t>
    </rPh>
    <rPh sb="6" eb="7">
      <t>shu'x</t>
    </rPh>
    <phoneticPr fontId="1" type="noConversion"/>
  </si>
  <si>
    <t>对应等级</t>
    <rPh sb="0" eb="1">
      <t>dui'ying</t>
    </rPh>
    <rPh sb="2" eb="3">
      <t>deng'j</t>
    </rPh>
    <phoneticPr fontId="1" type="noConversion"/>
  </si>
  <si>
    <t>猎命</t>
    <rPh sb="0" eb="1">
      <t>lie'ming</t>
    </rPh>
    <phoneticPr fontId="1" type="noConversion"/>
  </si>
  <si>
    <t>首先</t>
    <rPh sb="0" eb="1">
      <t>shou'xian</t>
    </rPh>
    <phoneticPr fontId="1" type="noConversion"/>
  </si>
  <si>
    <t>目标</t>
    <rPh sb="0" eb="1">
      <t>mu'biao</t>
    </rPh>
    <phoneticPr fontId="1" type="noConversion"/>
  </si>
  <si>
    <t>每日在占星需要消耗多少金币</t>
    <rPh sb="0" eb="1">
      <t>mei'r</t>
    </rPh>
    <rPh sb="2" eb="3">
      <t>z</t>
    </rPh>
    <rPh sb="3" eb="4">
      <t>zhan'x</t>
    </rPh>
    <rPh sb="5" eb="6">
      <t>xu'yao</t>
    </rPh>
    <rPh sb="7" eb="8">
      <t>xiao'h</t>
    </rPh>
    <rPh sb="9" eb="10">
      <t>duo's</t>
    </rPh>
    <rPh sb="11" eb="12">
      <t>jin'b</t>
    </rPh>
    <phoneticPr fontId="1" type="noConversion"/>
  </si>
  <si>
    <t>多少金币一次占星</t>
    <rPh sb="0" eb="1">
      <t>duo's</t>
    </rPh>
    <rPh sb="2" eb="3">
      <t>jin'b</t>
    </rPh>
    <rPh sb="4" eb="5">
      <t>yi'c</t>
    </rPh>
    <rPh sb="6" eb="7">
      <t>zhan'x</t>
    </rPh>
    <phoneticPr fontId="1" type="noConversion"/>
  </si>
  <si>
    <t>每日占星次数</t>
    <rPh sb="0" eb="1">
      <t>mei'r</t>
    </rPh>
    <rPh sb="2" eb="3">
      <t>zhan'xing</t>
    </rPh>
    <rPh sb="4" eb="5">
      <t>ci'shu</t>
    </rPh>
    <phoneticPr fontId="1" type="noConversion"/>
  </si>
  <si>
    <t>每日需要多少经验</t>
    <rPh sb="0" eb="1">
      <t>mei'r</t>
    </rPh>
    <rPh sb="2" eb="3">
      <t>xu'yao</t>
    </rPh>
    <rPh sb="4" eb="5">
      <t>duo's</t>
    </rPh>
    <rPh sb="6" eb="7">
      <t>jing'yan</t>
    </rPh>
    <phoneticPr fontId="1" type="noConversion"/>
  </si>
  <si>
    <t>权重</t>
    <rPh sb="0" eb="1">
      <t>quan'zhong</t>
    </rPh>
    <phoneticPr fontId="1" type="noConversion"/>
  </si>
  <si>
    <t>品质</t>
    <rPh sb="0" eb="1">
      <t>pin'z</t>
    </rPh>
    <phoneticPr fontId="1" type="noConversion"/>
  </si>
  <si>
    <t>经验</t>
    <rPh sb="0" eb="1">
      <t>jig'yan</t>
    </rPh>
    <phoneticPr fontId="1" type="noConversion"/>
  </si>
  <si>
    <t>概率</t>
    <rPh sb="0" eb="1">
      <t>gai'l</t>
    </rPh>
    <phoneticPr fontId="1" type="noConversion"/>
  </si>
  <si>
    <t>期望辅助</t>
    <rPh sb="0" eb="1">
      <t>qi'w</t>
    </rPh>
    <rPh sb="2" eb="3">
      <t>fu'z</t>
    </rPh>
    <phoneticPr fontId="1" type="noConversion"/>
  </si>
  <si>
    <t>总期望</t>
    <rPh sb="0" eb="1">
      <t>zong</t>
    </rPh>
    <rPh sb="1" eb="2">
      <t>qi'w</t>
    </rPh>
    <phoneticPr fontId="1" type="noConversion"/>
  </si>
  <si>
    <t>每次经验</t>
    <rPh sb="0" eb="1">
      <t>mei'c</t>
    </rPh>
    <rPh sb="2" eb="3">
      <t>jing'yan</t>
    </rPh>
    <phoneticPr fontId="1" type="noConversion"/>
  </si>
  <si>
    <t>经验低</t>
    <rPh sb="0" eb="1">
      <t>jing'yan</t>
    </rPh>
    <rPh sb="2" eb="3">
      <t>di</t>
    </rPh>
    <phoneticPr fontId="1" type="noConversion"/>
  </si>
  <si>
    <t>经验中</t>
    <rPh sb="0" eb="1">
      <t>jing'yan</t>
    </rPh>
    <rPh sb="2" eb="3">
      <t>zhogn</t>
    </rPh>
    <phoneticPr fontId="1" type="noConversion"/>
  </si>
  <si>
    <t>经验高</t>
    <rPh sb="0" eb="1">
      <t>jing'yan</t>
    </rPh>
    <rPh sb="2" eb="3">
      <t>gao</t>
    </rPh>
    <phoneticPr fontId="1" type="noConversion"/>
  </si>
  <si>
    <t>次数</t>
    <rPh sb="0" eb="1">
      <t>ci'shu</t>
    </rPh>
    <phoneticPr fontId="1" type="noConversion"/>
  </si>
  <si>
    <t>占星等级</t>
    <rPh sb="0" eb="1">
      <t>zhan'x</t>
    </rPh>
    <rPh sb="2" eb="3">
      <t>deng'j</t>
    </rPh>
    <phoneticPr fontId="1" type="noConversion"/>
  </si>
  <si>
    <t>则要计算多少概率升级</t>
    <rPh sb="0" eb="1">
      <t>ze</t>
    </rPh>
    <rPh sb="1" eb="2">
      <t>yao</t>
    </rPh>
    <rPh sb="2" eb="3">
      <t>ji'suan</t>
    </rPh>
    <rPh sb="4" eb="5">
      <t>duo's</t>
    </rPh>
    <rPh sb="6" eb="7">
      <t>gai'l</t>
    </rPh>
    <rPh sb="8" eb="9">
      <t>sheng'j</t>
    </rPh>
    <phoneticPr fontId="1" type="noConversion"/>
  </si>
  <si>
    <t>多少概率不升不降</t>
    <rPh sb="0" eb="1">
      <t>duo's</t>
    </rPh>
    <rPh sb="2" eb="3">
      <t>gai'l</t>
    </rPh>
    <rPh sb="4" eb="5">
      <t>bu</t>
    </rPh>
    <rPh sb="5" eb="6">
      <t>sheng</t>
    </rPh>
    <rPh sb="6" eb="7">
      <t>bu</t>
    </rPh>
    <rPh sb="7" eb="8">
      <t>jiang</t>
    </rPh>
    <phoneticPr fontId="1" type="noConversion"/>
  </si>
  <si>
    <t>多少概率降级</t>
    <rPh sb="0" eb="1">
      <t>duo's</t>
    </rPh>
    <rPh sb="2" eb="3">
      <t>gai'l</t>
    </rPh>
    <rPh sb="4" eb="5">
      <t>jiang</t>
    </rPh>
    <rPh sb="5" eb="6">
      <t>ji</t>
    </rPh>
    <phoneticPr fontId="1" type="noConversion"/>
  </si>
  <si>
    <t>不变</t>
    <rPh sb="0" eb="1">
      <t>bu</t>
    </rPh>
    <rPh sb="1" eb="2">
      <t>bian</t>
    </rPh>
    <phoneticPr fontId="1" type="noConversion"/>
  </si>
  <si>
    <t>降级</t>
    <rPh sb="0" eb="1">
      <t>jiang'ji</t>
    </rPh>
    <phoneticPr fontId="1" type="noConversion"/>
  </si>
  <si>
    <t>升级概率</t>
    <rPh sb="0" eb="1">
      <t>sehng'j</t>
    </rPh>
    <rPh sb="2" eb="3">
      <t>gai'l</t>
    </rPh>
    <phoneticPr fontId="1" type="noConversion"/>
  </si>
  <si>
    <t>升级权重</t>
    <rPh sb="0" eb="1">
      <t>sheng'j</t>
    </rPh>
    <rPh sb="2" eb="3">
      <t>quan'z</t>
    </rPh>
    <phoneticPr fontId="1" type="noConversion"/>
  </si>
  <si>
    <t>当前目的</t>
    <rPh sb="0" eb="1">
      <t>dang'q</t>
    </rPh>
    <rPh sb="2" eb="3">
      <t>mu'd</t>
    </rPh>
    <phoneticPr fontId="1" type="noConversion"/>
  </si>
  <si>
    <t>抽60次</t>
    <rPh sb="0" eb="1">
      <t>chou</t>
    </rPh>
    <rPh sb="3" eb="4">
      <t>ci</t>
    </rPh>
    <phoneticPr fontId="1" type="noConversion"/>
  </si>
  <si>
    <t>使中低组的次数为30</t>
    <rPh sb="0" eb="1">
      <t>shi</t>
    </rPh>
    <rPh sb="1" eb="2">
      <t>zhong</t>
    </rPh>
    <rPh sb="2" eb="3">
      <t>di</t>
    </rPh>
    <rPh sb="3" eb="4">
      <t>zu</t>
    </rPh>
    <rPh sb="4" eb="5">
      <t>d</t>
    </rPh>
    <rPh sb="5" eb="6">
      <t>ci'shu</t>
    </rPh>
    <rPh sb="7" eb="8">
      <t>wei</t>
    </rPh>
    <phoneticPr fontId="1" type="noConversion"/>
  </si>
  <si>
    <t>中组次数为23</t>
    <rPh sb="0" eb="1">
      <t>zhong</t>
    </rPh>
    <rPh sb="1" eb="2">
      <t>zu</t>
    </rPh>
    <rPh sb="2" eb="3">
      <t>ci'shu</t>
    </rPh>
    <rPh sb="4" eb="5">
      <t>wei</t>
    </rPh>
    <phoneticPr fontId="1" type="noConversion"/>
  </si>
  <si>
    <t>高组次数为7</t>
    <rPh sb="0" eb="1">
      <t>gao</t>
    </rPh>
    <rPh sb="1" eb="2">
      <t>zu</t>
    </rPh>
    <rPh sb="2" eb="3">
      <t>ci'shu</t>
    </rPh>
    <rPh sb="4" eb="5">
      <t>wei</t>
    </rPh>
    <phoneticPr fontId="1" type="noConversion"/>
  </si>
  <si>
    <t>解析</t>
    <rPh sb="0" eb="1">
      <t>jie'xi</t>
    </rPh>
    <phoneticPr fontId="1" type="noConversion"/>
  </si>
  <si>
    <t>100%升级</t>
    <rPh sb="4" eb="5">
      <t>sheng'ji</t>
    </rPh>
    <phoneticPr fontId="1" type="noConversion"/>
  </si>
  <si>
    <t>100次中有80次升级，有10次不变，有10次降级</t>
    <rPh sb="3" eb="4">
      <t>ci</t>
    </rPh>
    <rPh sb="4" eb="5">
      <t>zhong</t>
    </rPh>
    <rPh sb="5" eb="6">
      <t>you</t>
    </rPh>
    <rPh sb="8" eb="9">
      <t>ci</t>
    </rPh>
    <rPh sb="9" eb="10">
      <t>sheng'ji</t>
    </rPh>
    <rPh sb="12" eb="13">
      <t>you</t>
    </rPh>
    <rPh sb="15" eb="16">
      <t>ci</t>
    </rPh>
    <rPh sb="16" eb="17">
      <t>bu</t>
    </rPh>
    <rPh sb="17" eb="18">
      <t>bian</t>
    </rPh>
    <rPh sb="19" eb="20">
      <t>you</t>
    </rPh>
    <rPh sb="22" eb="23">
      <t>ci</t>
    </rPh>
    <rPh sb="23" eb="24">
      <t>jiang'ji</t>
    </rPh>
    <phoneticPr fontId="1" type="noConversion"/>
  </si>
  <si>
    <t>假设roll的100次</t>
    <rPh sb="0" eb="1">
      <t>jia's</t>
    </rPh>
    <rPh sb="6" eb="7">
      <t>d</t>
    </rPh>
    <rPh sb="10" eb="11">
      <t>ci</t>
    </rPh>
    <phoneticPr fontId="1" type="noConversion"/>
  </si>
  <si>
    <t>代表各项的经历次数</t>
    <rPh sb="0" eb="1">
      <t>dai'b</t>
    </rPh>
    <rPh sb="2" eb="3">
      <t>ge'xiang</t>
    </rPh>
    <rPh sb="4" eb="5">
      <t>d</t>
    </rPh>
    <rPh sb="5" eb="6">
      <t>jing'l</t>
    </rPh>
    <rPh sb="7" eb="8">
      <t>ci'shu</t>
    </rPh>
    <phoneticPr fontId="1" type="noConversion"/>
  </si>
  <si>
    <t>则各项出现的概率</t>
    <rPh sb="0" eb="1">
      <t>ze</t>
    </rPh>
    <rPh sb="1" eb="2">
      <t>ge'xiang</t>
    </rPh>
    <rPh sb="3" eb="4">
      <t>chu'x</t>
    </rPh>
    <rPh sb="5" eb="6">
      <t>d</t>
    </rPh>
    <rPh sb="6" eb="7">
      <t>gai'l</t>
    </rPh>
    <phoneticPr fontId="1" type="noConversion"/>
  </si>
  <si>
    <t>低组权重</t>
    <rPh sb="0" eb="1">
      <t>di</t>
    </rPh>
    <rPh sb="1" eb="2">
      <t>zu</t>
    </rPh>
    <rPh sb="2" eb="3">
      <t>quan'zhong</t>
    </rPh>
    <phoneticPr fontId="1" type="noConversion"/>
  </si>
  <si>
    <t>中组权重</t>
    <rPh sb="0" eb="1">
      <t>zhong</t>
    </rPh>
    <rPh sb="1" eb="2">
      <t>zu</t>
    </rPh>
    <rPh sb="2" eb="3">
      <t>quan'zhong</t>
    </rPh>
    <phoneticPr fontId="1" type="noConversion"/>
  </si>
  <si>
    <t>高组权重</t>
    <rPh sb="0" eb="1">
      <t>gao</t>
    </rPh>
    <rPh sb="1" eb="2">
      <t>zu</t>
    </rPh>
    <rPh sb="2" eb="3">
      <t>quan'zhong</t>
    </rPh>
    <phoneticPr fontId="1" type="noConversion"/>
  </si>
  <si>
    <t>低组期望</t>
    <rPh sb="0" eb="1">
      <t>di</t>
    </rPh>
    <rPh sb="1" eb="2">
      <t>zu</t>
    </rPh>
    <rPh sb="2" eb="3">
      <t>qi'wang</t>
    </rPh>
    <phoneticPr fontId="1" type="noConversion"/>
  </si>
  <si>
    <t>中组期望</t>
    <rPh sb="0" eb="1">
      <t>zhong</t>
    </rPh>
    <rPh sb="1" eb="2">
      <t>zu</t>
    </rPh>
    <phoneticPr fontId="1" type="noConversion"/>
  </si>
  <si>
    <t>高组期望</t>
    <rPh sb="0" eb="1">
      <t>gao</t>
    </rPh>
    <rPh sb="1" eb="2">
      <t>zu</t>
    </rPh>
    <phoneticPr fontId="1" type="noConversion"/>
  </si>
  <si>
    <t>合</t>
    <rPh sb="0" eb="1">
      <t>he</t>
    </rPh>
    <phoneticPr fontId="1" type="noConversion"/>
  </si>
  <si>
    <t>高级占星相当于免费次数</t>
    <rPh sb="0" eb="1">
      <t>gao'j</t>
    </rPh>
    <rPh sb="2" eb="3">
      <t>zhan'x</t>
    </rPh>
    <rPh sb="4" eb="5">
      <t>xiang'dang'yu</t>
    </rPh>
    <rPh sb="7" eb="8">
      <t>mian'fei</t>
    </rPh>
    <rPh sb="9" eb="10">
      <t>ci'shu</t>
    </rPh>
    <phoneticPr fontId="1" type="noConversion"/>
  </si>
  <si>
    <t>则可算出1次多少水晶</t>
    <rPh sb="0" eb="1">
      <t>ze</t>
    </rPh>
    <rPh sb="1" eb="2">
      <t>ke</t>
    </rPh>
    <rPh sb="2" eb="3">
      <t>suan'c</t>
    </rPh>
    <rPh sb="5" eb="6">
      <t>ci</t>
    </rPh>
    <rPh sb="6" eb="7">
      <t>duo's</t>
    </rPh>
    <rPh sb="8" eb="9">
      <t>shui'jing</t>
    </rPh>
    <phoneticPr fontId="1" type="noConversion"/>
  </si>
  <si>
    <t>总多少金币</t>
    <rPh sb="0" eb="1">
      <t>zong</t>
    </rPh>
    <rPh sb="1" eb="2">
      <t>duo's</t>
    </rPh>
    <rPh sb="3" eb="4">
      <t>jin'b</t>
    </rPh>
    <phoneticPr fontId="1" type="noConversion"/>
  </si>
  <si>
    <t xml:space="preserve">  </t>
    <phoneticPr fontId="1" type="noConversion"/>
  </si>
  <si>
    <t xml:space="preserve"> </t>
    <phoneticPr fontId="1" type="noConversion"/>
  </si>
  <si>
    <t>金币价值</t>
    <rPh sb="0" eb="1">
      <t>jin'b</t>
    </rPh>
    <rPh sb="2" eb="3">
      <t>jia'z</t>
    </rPh>
    <phoneticPr fontId="1" type="noConversion"/>
  </si>
  <si>
    <t>每天消耗金币</t>
    <rPh sb="0" eb="1">
      <t>mei't</t>
    </rPh>
    <rPh sb="2" eb="3">
      <t>xiao'h</t>
    </rPh>
    <rPh sb="4" eb="5">
      <t>jin'b</t>
    </rPh>
    <phoneticPr fontId="1" type="noConversion"/>
  </si>
  <si>
    <t>每次金币消耗</t>
    <rPh sb="0" eb="1">
      <t>mei</t>
    </rPh>
    <rPh sb="1" eb="2">
      <t>ci</t>
    </rPh>
    <rPh sb="2" eb="3">
      <t>jin'b</t>
    </rPh>
    <rPh sb="4" eb="5">
      <t>xiao'h</t>
    </rPh>
    <phoneticPr fontId="1" type="noConversion"/>
  </si>
  <si>
    <t>每次换算水晶</t>
    <rPh sb="0" eb="1">
      <t>mei'c</t>
    </rPh>
    <rPh sb="2" eb="3">
      <t>huan's</t>
    </rPh>
    <rPh sb="4" eb="5">
      <t>shui'j</t>
    </rPh>
    <phoneticPr fontId="1" type="noConversion"/>
  </si>
  <si>
    <t>每天换算水晶</t>
    <rPh sb="0" eb="1">
      <t>mei'tian</t>
    </rPh>
    <rPh sb="2" eb="3">
      <t>huan's</t>
    </rPh>
    <rPh sb="4" eb="5">
      <t>shui'jing</t>
    </rPh>
    <phoneticPr fontId="1" type="noConversion"/>
  </si>
  <si>
    <t>水晶消耗系统g</t>
    <rPh sb="0" eb="1">
      <t>shui'j</t>
    </rPh>
    <rPh sb="2" eb="3">
      <t>xiao'h</t>
    </rPh>
    <rPh sb="4" eb="5">
      <t>xi'ton</t>
    </rPh>
    <phoneticPr fontId="1" type="noConversion"/>
  </si>
  <si>
    <t>祈愿</t>
    <rPh sb="0" eb="1">
      <t>qi'y</t>
    </rPh>
    <phoneticPr fontId="1" type="noConversion"/>
  </si>
  <si>
    <t>普通抽卡</t>
    <rPh sb="0" eb="1">
      <t>pu't</t>
    </rPh>
    <rPh sb="2" eb="3">
      <t>chou'ka</t>
    </rPh>
    <phoneticPr fontId="1" type="noConversion"/>
  </si>
  <si>
    <t>高级抽卡</t>
    <rPh sb="0" eb="1">
      <t>gao'j</t>
    </rPh>
    <rPh sb="2" eb="3">
      <t>chou'k</t>
    </rPh>
    <phoneticPr fontId="1" type="noConversion"/>
  </si>
  <si>
    <t>伙伴培养</t>
    <rPh sb="0" eb="1">
      <t>huo'b</t>
    </rPh>
    <rPh sb="2" eb="3">
      <t>pei'yang</t>
    </rPh>
    <phoneticPr fontId="1" type="noConversion"/>
  </si>
  <si>
    <t>聘请大师</t>
    <rPh sb="0" eb="1">
      <t>pin'q</t>
    </rPh>
    <rPh sb="2" eb="3">
      <t>da</t>
    </rPh>
    <rPh sb="3" eb="4">
      <t>shi</t>
    </rPh>
    <phoneticPr fontId="1" type="noConversion"/>
  </si>
  <si>
    <t>挖矿</t>
    <rPh sb="0" eb="1">
      <t>wa'k</t>
    </rPh>
    <phoneticPr fontId="1" type="noConversion"/>
  </si>
  <si>
    <t>购买挖矿次数</t>
    <rPh sb="0" eb="1">
      <t>gou'm</t>
    </rPh>
    <rPh sb="2" eb="3">
      <t>wa'k</t>
    </rPh>
    <rPh sb="4" eb="5">
      <t>ci'shu</t>
    </rPh>
    <phoneticPr fontId="1" type="noConversion"/>
  </si>
  <si>
    <t>元宝商店</t>
    <rPh sb="0" eb="1">
      <t>yuan'bao</t>
    </rPh>
    <rPh sb="2" eb="3">
      <t>shang'd</t>
    </rPh>
    <phoneticPr fontId="1" type="noConversion"/>
  </si>
  <si>
    <t>深渊</t>
    <rPh sb="0" eb="1">
      <t>shen'yuan</t>
    </rPh>
    <phoneticPr fontId="1" type="noConversion"/>
  </si>
  <si>
    <t>刷新购买</t>
    <rPh sb="0" eb="1">
      <t>shua'x</t>
    </rPh>
    <rPh sb="2" eb="3">
      <t>gou'm</t>
    </rPh>
    <phoneticPr fontId="1" type="noConversion"/>
  </si>
  <si>
    <t>龙穴</t>
    <rPh sb="0" eb="1">
      <t>long'x</t>
    </rPh>
    <phoneticPr fontId="1" type="noConversion"/>
  </si>
  <si>
    <t>聚金佛</t>
    <rPh sb="0" eb="1">
      <t>ju</t>
    </rPh>
    <rPh sb="1" eb="2">
      <t>jin</t>
    </rPh>
    <rPh sb="2" eb="3">
      <t>fo</t>
    </rPh>
    <phoneticPr fontId="1" type="noConversion"/>
  </si>
  <si>
    <t>竞技场</t>
    <rPh sb="0" eb="1">
      <t>jing'j'c</t>
    </rPh>
    <phoneticPr fontId="1" type="noConversion"/>
  </si>
  <si>
    <t>悬赏</t>
    <rPh sb="0" eb="1">
      <t>xuan'shang</t>
    </rPh>
    <phoneticPr fontId="1" type="noConversion"/>
  </si>
  <si>
    <t>高品质刷新</t>
    <rPh sb="0" eb="1">
      <t>gao</t>
    </rPh>
    <rPh sb="1" eb="2">
      <t>pin'z</t>
    </rPh>
    <rPh sb="3" eb="4">
      <t>shua'x</t>
    </rPh>
    <phoneticPr fontId="1" type="noConversion"/>
  </si>
  <si>
    <t>高级培养</t>
    <rPh sb="0" eb="1">
      <t>gao'j</t>
    </rPh>
    <rPh sb="2" eb="3">
      <t>pei'yang</t>
    </rPh>
    <phoneticPr fontId="1" type="noConversion"/>
  </si>
  <si>
    <t>挑战次数购买</t>
    <rPh sb="0" eb="1">
      <t>tiao'z</t>
    </rPh>
    <rPh sb="2" eb="3">
      <t>ci'shu</t>
    </rPh>
    <rPh sb="4" eb="5">
      <t>gou'm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</si>
</sst>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4"/>
      <color rgb="FF464646"/>
      <name val="SimSun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58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/>
    <xf numFmtId="58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zoomScale="140" zoomScaleNormal="140" zoomScalePageLayoutView="140" workbookViewId="0">
      <selection activeCell="I8" sqref="I8"/>
    </sheetView>
  </sheetViews>
  <sheetFormatPr baseColWidth="10" defaultRowHeight="15" x14ac:dyDescent="0.15"/>
  <cols>
    <col min="4" max="4" width="13.5" bestFit="1" customWidth="1"/>
    <col min="8" max="8" width="10.83203125" style="6"/>
    <col min="13" max="13" width="10.83203125" style="6"/>
    <col min="22" max="22" width="16.5" bestFit="1" customWidth="1"/>
  </cols>
  <sheetData>
    <row r="1" spans="1:24" x14ac:dyDescent="0.15">
      <c r="B1" s="4">
        <v>0.25</v>
      </c>
      <c r="D1" t="s">
        <v>40</v>
      </c>
      <c r="G1" t="s">
        <v>41</v>
      </c>
      <c r="K1" t="s">
        <v>42</v>
      </c>
      <c r="L1" t="s">
        <v>42</v>
      </c>
    </row>
    <row r="2" spans="1:24" x14ac:dyDescent="0.15">
      <c r="A2" t="s">
        <v>43</v>
      </c>
      <c r="B2" s="4">
        <v>1.0718000000000001</v>
      </c>
      <c r="C2" t="s">
        <v>43</v>
      </c>
      <c r="D2" t="s">
        <v>44</v>
      </c>
      <c r="E2" t="s">
        <v>45</v>
      </c>
      <c r="F2" t="s">
        <v>46</v>
      </c>
      <c r="G2" t="s">
        <v>45</v>
      </c>
      <c r="H2" s="6" t="s">
        <v>47</v>
      </c>
      <c r="I2" t="s">
        <v>46</v>
      </c>
      <c r="J2" t="s">
        <v>48</v>
      </c>
      <c r="K2" t="s">
        <v>47</v>
      </c>
      <c r="L2" t="s">
        <v>47</v>
      </c>
      <c r="M2" s="6" t="s">
        <v>49</v>
      </c>
      <c r="N2" t="s">
        <v>50</v>
      </c>
      <c r="O2" t="s">
        <v>51</v>
      </c>
      <c r="P2" t="s">
        <v>188</v>
      </c>
      <c r="Q2" t="s">
        <v>230</v>
      </c>
    </row>
    <row r="3" spans="1:24" x14ac:dyDescent="0.15">
      <c r="A3">
        <v>0</v>
      </c>
      <c r="B3" t="s">
        <v>77</v>
      </c>
      <c r="C3">
        <v>0</v>
      </c>
      <c r="D3">
        <v>100</v>
      </c>
      <c r="E3">
        <v>0</v>
      </c>
      <c r="F3">
        <v>0</v>
      </c>
      <c r="G3">
        <v>80</v>
      </c>
      <c r="H3" s="6">
        <v>0</v>
      </c>
      <c r="I3">
        <v>0</v>
      </c>
      <c r="J3">
        <v>0</v>
      </c>
      <c r="K3">
        <v>20</v>
      </c>
      <c r="L3">
        <v>20</v>
      </c>
      <c r="M3" s="6">
        <v>0</v>
      </c>
      <c r="N3">
        <v>10</v>
      </c>
      <c r="O3">
        <v>10</v>
      </c>
      <c r="P3">
        <v>20</v>
      </c>
      <c r="Q3">
        <v>10</v>
      </c>
      <c r="T3" t="s">
        <v>65</v>
      </c>
    </row>
    <row r="4" spans="1:24" x14ac:dyDescent="0.15">
      <c r="A4">
        <v>1</v>
      </c>
      <c r="B4">
        <f t="shared" ref="B4:B6" si="0">B$2^C4*B$1</f>
        <v>0.26795000000000002</v>
      </c>
      <c r="C4">
        <v>1</v>
      </c>
      <c r="D4">
        <v>110</v>
      </c>
      <c r="E4">
        <v>4</v>
      </c>
      <c r="F4">
        <v>16</v>
      </c>
      <c r="G4">
        <v>88</v>
      </c>
      <c r="H4" s="6">
        <v>4</v>
      </c>
      <c r="I4">
        <v>4</v>
      </c>
      <c r="J4">
        <v>4</v>
      </c>
      <c r="K4">
        <v>26</v>
      </c>
      <c r="L4">
        <v>26</v>
      </c>
      <c r="M4" s="6">
        <v>4</v>
      </c>
      <c r="N4">
        <v>13</v>
      </c>
      <c r="O4">
        <v>13</v>
      </c>
      <c r="P4">
        <v>26</v>
      </c>
      <c r="Q4">
        <v>13</v>
      </c>
    </row>
    <row r="5" spans="1:24" x14ac:dyDescent="0.15">
      <c r="A5">
        <v>2</v>
      </c>
      <c r="B5">
        <f t="shared" si="0"/>
        <v>0.28718881000000007</v>
      </c>
      <c r="C5">
        <v>2</v>
      </c>
      <c r="D5">
        <v>120</v>
      </c>
      <c r="E5">
        <v>8</v>
      </c>
      <c r="F5">
        <v>32</v>
      </c>
      <c r="G5">
        <v>96</v>
      </c>
      <c r="H5" s="6">
        <v>8</v>
      </c>
      <c r="I5">
        <v>8</v>
      </c>
      <c r="J5">
        <v>8</v>
      </c>
      <c r="K5">
        <v>32</v>
      </c>
      <c r="L5">
        <v>32</v>
      </c>
      <c r="M5" s="6">
        <v>8</v>
      </c>
      <c r="N5">
        <v>16</v>
      </c>
      <c r="O5">
        <v>16</v>
      </c>
      <c r="P5">
        <v>32</v>
      </c>
      <c r="Q5">
        <v>16</v>
      </c>
      <c r="T5" t="s">
        <v>66</v>
      </c>
    </row>
    <row r="6" spans="1:24" x14ac:dyDescent="0.15">
      <c r="A6">
        <v>3</v>
      </c>
      <c r="B6">
        <f t="shared" si="0"/>
        <v>0.30780896655800011</v>
      </c>
      <c r="C6">
        <v>3</v>
      </c>
      <c r="D6">
        <v>130</v>
      </c>
      <c r="E6">
        <v>12</v>
      </c>
      <c r="F6">
        <v>48</v>
      </c>
      <c r="G6">
        <v>104</v>
      </c>
      <c r="H6" s="6">
        <v>12</v>
      </c>
      <c r="I6">
        <v>12</v>
      </c>
      <c r="J6">
        <v>12</v>
      </c>
      <c r="K6">
        <v>38</v>
      </c>
      <c r="L6">
        <v>38</v>
      </c>
      <c r="M6" s="6">
        <v>12</v>
      </c>
      <c r="N6">
        <v>19</v>
      </c>
      <c r="O6">
        <v>19</v>
      </c>
      <c r="P6">
        <v>38</v>
      </c>
      <c r="Q6">
        <v>19</v>
      </c>
    </row>
    <row r="7" spans="1:24" x14ac:dyDescent="0.15">
      <c r="A7">
        <v>4</v>
      </c>
      <c r="B7">
        <f t="shared" ref="B7:B38" si="1">B$2^C7*B$1</f>
        <v>0.32990965035686459</v>
      </c>
      <c r="C7">
        <v>4</v>
      </c>
      <c r="D7">
        <v>140</v>
      </c>
      <c r="E7">
        <v>16</v>
      </c>
      <c r="F7">
        <v>64</v>
      </c>
      <c r="G7">
        <v>112</v>
      </c>
      <c r="H7" s="6">
        <v>16</v>
      </c>
      <c r="I7">
        <v>16</v>
      </c>
      <c r="J7">
        <v>16</v>
      </c>
      <c r="K7">
        <v>44</v>
      </c>
      <c r="L7">
        <v>44</v>
      </c>
      <c r="M7" s="6">
        <v>16</v>
      </c>
      <c r="N7">
        <v>22</v>
      </c>
      <c r="O7">
        <v>22</v>
      </c>
      <c r="P7">
        <v>44</v>
      </c>
      <c r="Q7">
        <v>22</v>
      </c>
      <c r="T7" t="s">
        <v>67</v>
      </c>
    </row>
    <row r="8" spans="1:24" x14ac:dyDescent="0.15">
      <c r="A8">
        <v>5</v>
      </c>
      <c r="B8">
        <f t="shared" si="1"/>
        <v>0.35359716325248752</v>
      </c>
      <c r="C8">
        <v>5</v>
      </c>
      <c r="D8">
        <v>150</v>
      </c>
      <c r="E8">
        <v>20</v>
      </c>
      <c r="F8">
        <v>80</v>
      </c>
      <c r="G8">
        <v>120</v>
      </c>
      <c r="H8" s="6">
        <v>20</v>
      </c>
      <c r="I8">
        <v>20</v>
      </c>
      <c r="J8">
        <v>20</v>
      </c>
      <c r="K8">
        <v>50</v>
      </c>
      <c r="L8">
        <v>50</v>
      </c>
      <c r="M8" s="6">
        <v>20</v>
      </c>
      <c r="N8">
        <v>25</v>
      </c>
      <c r="O8">
        <v>25</v>
      </c>
      <c r="P8">
        <v>50</v>
      </c>
      <c r="Q8">
        <v>25</v>
      </c>
    </row>
    <row r="9" spans="1:24" x14ac:dyDescent="0.15">
      <c r="A9">
        <v>6</v>
      </c>
      <c r="B9">
        <f t="shared" si="1"/>
        <v>0.37898543957401615</v>
      </c>
      <c r="C9">
        <v>6</v>
      </c>
      <c r="D9">
        <v>160</v>
      </c>
      <c r="E9">
        <v>24</v>
      </c>
      <c r="F9">
        <v>96</v>
      </c>
      <c r="G9">
        <v>128</v>
      </c>
      <c r="H9" s="6">
        <v>24</v>
      </c>
      <c r="I9">
        <v>24</v>
      </c>
      <c r="J9">
        <v>24</v>
      </c>
      <c r="K9">
        <v>56</v>
      </c>
      <c r="L9">
        <v>56</v>
      </c>
      <c r="M9" s="6">
        <v>24</v>
      </c>
      <c r="N9">
        <v>28</v>
      </c>
      <c r="O9">
        <v>28</v>
      </c>
      <c r="P9">
        <v>56</v>
      </c>
      <c r="Q9">
        <v>28</v>
      </c>
      <c r="T9" t="s">
        <v>11</v>
      </c>
    </row>
    <row r="10" spans="1:24" x14ac:dyDescent="0.15">
      <c r="A10">
        <v>7</v>
      </c>
      <c r="B10">
        <f t="shared" si="1"/>
        <v>0.40619659413543058</v>
      </c>
      <c r="C10">
        <v>7</v>
      </c>
      <c r="D10">
        <v>170</v>
      </c>
      <c r="E10">
        <v>28</v>
      </c>
      <c r="F10">
        <v>112</v>
      </c>
      <c r="G10">
        <v>136</v>
      </c>
      <c r="H10" s="6">
        <v>28</v>
      </c>
      <c r="I10">
        <v>28</v>
      </c>
      <c r="J10">
        <v>28</v>
      </c>
      <c r="K10">
        <v>62</v>
      </c>
      <c r="L10">
        <v>62</v>
      </c>
      <c r="M10" s="6">
        <v>28</v>
      </c>
      <c r="N10">
        <v>31</v>
      </c>
      <c r="O10">
        <v>31</v>
      </c>
      <c r="P10">
        <v>62</v>
      </c>
      <c r="Q10">
        <v>31</v>
      </c>
      <c r="T10" t="s">
        <v>52</v>
      </c>
    </row>
    <row r="11" spans="1:24" x14ac:dyDescent="0.15">
      <c r="A11">
        <v>8</v>
      </c>
      <c r="B11">
        <f t="shared" si="1"/>
        <v>0.4353615095943546</v>
      </c>
      <c r="C11">
        <v>8</v>
      </c>
      <c r="D11">
        <v>180</v>
      </c>
      <c r="E11">
        <v>32</v>
      </c>
      <c r="F11">
        <v>128</v>
      </c>
      <c r="G11">
        <v>144</v>
      </c>
      <c r="H11" s="6">
        <v>32</v>
      </c>
      <c r="I11">
        <v>32</v>
      </c>
      <c r="J11">
        <v>32</v>
      </c>
      <c r="K11">
        <v>68</v>
      </c>
      <c r="L11">
        <v>68</v>
      </c>
      <c r="M11" s="6">
        <v>32</v>
      </c>
      <c r="N11">
        <v>34</v>
      </c>
      <c r="O11">
        <v>34</v>
      </c>
      <c r="P11">
        <v>68</v>
      </c>
      <c r="Q11">
        <v>34</v>
      </c>
      <c r="T11" t="s">
        <v>68</v>
      </c>
    </row>
    <row r="12" spans="1:24" x14ac:dyDescent="0.15">
      <c r="A12">
        <v>9</v>
      </c>
      <c r="B12">
        <f t="shared" si="1"/>
        <v>0.46662046598322932</v>
      </c>
      <c r="C12">
        <v>9</v>
      </c>
      <c r="D12">
        <v>190</v>
      </c>
      <c r="E12">
        <v>36</v>
      </c>
      <c r="F12">
        <v>144</v>
      </c>
      <c r="G12">
        <v>152</v>
      </c>
      <c r="H12" s="6">
        <v>36</v>
      </c>
      <c r="I12">
        <v>36</v>
      </c>
      <c r="J12">
        <v>36</v>
      </c>
      <c r="K12">
        <v>74</v>
      </c>
      <c r="L12">
        <v>74</v>
      </c>
      <c r="M12" s="6">
        <v>36</v>
      </c>
      <c r="N12">
        <v>37</v>
      </c>
      <c r="O12">
        <v>37</v>
      </c>
      <c r="P12">
        <v>74</v>
      </c>
      <c r="Q12">
        <v>37</v>
      </c>
    </row>
    <row r="13" spans="1:24" x14ac:dyDescent="0.15">
      <c r="A13">
        <v>10</v>
      </c>
      <c r="B13">
        <f t="shared" si="1"/>
        <v>0.50012381544082529</v>
      </c>
      <c r="C13">
        <v>10</v>
      </c>
      <c r="D13">
        <v>200</v>
      </c>
      <c r="E13">
        <v>40</v>
      </c>
      <c r="F13">
        <v>160</v>
      </c>
      <c r="G13">
        <v>160</v>
      </c>
      <c r="H13" s="6">
        <v>40</v>
      </c>
      <c r="I13">
        <v>40</v>
      </c>
      <c r="J13">
        <v>40</v>
      </c>
      <c r="K13">
        <v>80</v>
      </c>
      <c r="L13">
        <v>80</v>
      </c>
      <c r="M13" s="6">
        <v>40</v>
      </c>
      <c r="N13">
        <v>40</v>
      </c>
      <c r="O13">
        <v>40</v>
      </c>
      <c r="P13">
        <v>80</v>
      </c>
      <c r="Q13">
        <v>40</v>
      </c>
      <c r="U13" t="s">
        <v>72</v>
      </c>
      <c r="V13" t="s">
        <v>71</v>
      </c>
      <c r="W13" t="s">
        <v>73</v>
      </c>
      <c r="X13" t="s">
        <v>74</v>
      </c>
    </row>
    <row r="14" spans="1:24" x14ac:dyDescent="0.15">
      <c r="A14">
        <v>11</v>
      </c>
      <c r="B14">
        <f t="shared" si="1"/>
        <v>0.53603270538947656</v>
      </c>
      <c r="C14">
        <v>11</v>
      </c>
      <c r="D14">
        <v>216</v>
      </c>
      <c r="E14">
        <v>44</v>
      </c>
      <c r="F14">
        <v>174.4</v>
      </c>
      <c r="G14">
        <v>176</v>
      </c>
      <c r="H14" s="6">
        <v>44</v>
      </c>
      <c r="I14">
        <v>44</v>
      </c>
      <c r="J14">
        <v>49.6</v>
      </c>
      <c r="K14">
        <v>88</v>
      </c>
      <c r="L14">
        <v>88</v>
      </c>
      <c r="M14" s="6">
        <v>44</v>
      </c>
      <c r="N14">
        <v>44</v>
      </c>
      <c r="O14">
        <v>44</v>
      </c>
      <c r="P14">
        <v>88</v>
      </c>
      <c r="Q14">
        <v>44</v>
      </c>
      <c r="T14">
        <v>10</v>
      </c>
    </row>
    <row r="15" spans="1:24" x14ac:dyDescent="0.15">
      <c r="A15">
        <v>12</v>
      </c>
      <c r="B15">
        <f t="shared" si="1"/>
        <v>0.57451985363644109</v>
      </c>
      <c r="C15">
        <v>12</v>
      </c>
      <c r="D15">
        <v>232</v>
      </c>
      <c r="E15">
        <v>48</v>
      </c>
      <c r="F15">
        <v>188.8</v>
      </c>
      <c r="G15">
        <v>192</v>
      </c>
      <c r="H15" s="6">
        <v>48</v>
      </c>
      <c r="I15">
        <v>48</v>
      </c>
      <c r="J15">
        <v>59.2</v>
      </c>
      <c r="K15">
        <v>96</v>
      </c>
      <c r="L15">
        <v>96</v>
      </c>
      <c r="M15" s="6">
        <v>48</v>
      </c>
      <c r="N15">
        <v>48</v>
      </c>
      <c r="O15">
        <v>48</v>
      </c>
      <c r="P15">
        <v>96</v>
      </c>
      <c r="Q15">
        <v>48</v>
      </c>
      <c r="T15">
        <v>20</v>
      </c>
      <c r="U15">
        <v>1</v>
      </c>
    </row>
    <row r="16" spans="1:24" x14ac:dyDescent="0.15">
      <c r="A16">
        <v>13</v>
      </c>
      <c r="B16">
        <f t="shared" si="1"/>
        <v>0.61577037912753763</v>
      </c>
      <c r="C16">
        <v>13</v>
      </c>
      <c r="D16">
        <v>248</v>
      </c>
      <c r="E16">
        <v>52</v>
      </c>
      <c r="F16">
        <v>203.20000000000002</v>
      </c>
      <c r="G16">
        <v>208</v>
      </c>
      <c r="H16" s="6">
        <v>52</v>
      </c>
      <c r="I16">
        <v>52</v>
      </c>
      <c r="J16">
        <v>68.8</v>
      </c>
      <c r="K16">
        <v>104</v>
      </c>
      <c r="L16">
        <v>104</v>
      </c>
      <c r="M16" s="6">
        <v>52</v>
      </c>
      <c r="N16">
        <v>52</v>
      </c>
      <c r="O16">
        <v>52</v>
      </c>
      <c r="P16">
        <v>104</v>
      </c>
      <c r="Q16">
        <v>52</v>
      </c>
      <c r="S16">
        <v>1</v>
      </c>
      <c r="T16">
        <v>30</v>
      </c>
      <c r="U16">
        <v>2</v>
      </c>
      <c r="V16">
        <v>1</v>
      </c>
      <c r="W16">
        <v>2</v>
      </c>
      <c r="X16">
        <f>(V16-V15)*(W16+1)+X15</f>
        <v>3</v>
      </c>
    </row>
    <row r="17" spans="1:24" x14ac:dyDescent="0.15">
      <c r="A17">
        <v>14</v>
      </c>
      <c r="B17">
        <f t="shared" si="1"/>
        <v>0.65998269234889495</v>
      </c>
      <c r="C17">
        <v>14</v>
      </c>
      <c r="D17">
        <v>264</v>
      </c>
      <c r="E17">
        <v>56</v>
      </c>
      <c r="F17">
        <v>217.60000000000002</v>
      </c>
      <c r="G17">
        <v>224</v>
      </c>
      <c r="H17" s="6">
        <v>56</v>
      </c>
      <c r="I17">
        <v>56</v>
      </c>
      <c r="J17">
        <v>78.399999999999991</v>
      </c>
      <c r="K17">
        <v>112</v>
      </c>
      <c r="L17">
        <v>112</v>
      </c>
      <c r="M17" s="6">
        <v>56</v>
      </c>
      <c r="N17">
        <v>56</v>
      </c>
      <c r="O17">
        <v>56</v>
      </c>
      <c r="P17">
        <v>112</v>
      </c>
      <c r="Q17">
        <v>56</v>
      </c>
      <c r="S17" s="3" t="s">
        <v>70</v>
      </c>
      <c r="T17">
        <v>40</v>
      </c>
      <c r="U17">
        <v>4</v>
      </c>
      <c r="V17">
        <v>3</v>
      </c>
      <c r="W17">
        <v>1</v>
      </c>
      <c r="X17">
        <f t="shared" ref="X17:X23" si="2">(V17-V16)*(W17+1)+X16</f>
        <v>7</v>
      </c>
    </row>
    <row r="18" spans="1:24" x14ac:dyDescent="0.15">
      <c r="A18">
        <v>15</v>
      </c>
      <c r="B18">
        <f t="shared" si="1"/>
        <v>0.70736944965954573</v>
      </c>
      <c r="C18">
        <v>15</v>
      </c>
      <c r="D18">
        <v>280</v>
      </c>
      <c r="E18">
        <v>60</v>
      </c>
      <c r="F18">
        <v>232.00000000000003</v>
      </c>
      <c r="G18">
        <v>240</v>
      </c>
      <c r="H18" s="6">
        <v>60</v>
      </c>
      <c r="I18">
        <v>60</v>
      </c>
      <c r="J18">
        <v>87.999999999999986</v>
      </c>
      <c r="K18">
        <v>120</v>
      </c>
      <c r="L18">
        <v>120</v>
      </c>
      <c r="M18" s="6">
        <v>60</v>
      </c>
      <c r="N18">
        <v>60</v>
      </c>
      <c r="O18">
        <v>60</v>
      </c>
      <c r="P18">
        <v>120</v>
      </c>
      <c r="Q18">
        <v>60</v>
      </c>
      <c r="T18">
        <v>50</v>
      </c>
      <c r="U18">
        <f t="shared" ref="U18:U23" si="3">U17*2</f>
        <v>8</v>
      </c>
      <c r="V18">
        <v>6</v>
      </c>
      <c r="W18">
        <v>0.5</v>
      </c>
      <c r="X18">
        <f t="shared" si="2"/>
        <v>11.5</v>
      </c>
    </row>
    <row r="19" spans="1:24" x14ac:dyDescent="0.15">
      <c r="A19">
        <v>16</v>
      </c>
      <c r="B19">
        <f t="shared" si="1"/>
        <v>0.75815857614510129</v>
      </c>
      <c r="C19">
        <v>16</v>
      </c>
      <c r="D19">
        <v>296</v>
      </c>
      <c r="E19">
        <v>64</v>
      </c>
      <c r="F19">
        <v>246.40000000000003</v>
      </c>
      <c r="G19">
        <v>256</v>
      </c>
      <c r="H19" s="6">
        <v>64</v>
      </c>
      <c r="I19">
        <v>64</v>
      </c>
      <c r="J19">
        <v>97.59999999999998</v>
      </c>
      <c r="K19">
        <v>128</v>
      </c>
      <c r="L19">
        <v>128</v>
      </c>
      <c r="M19" s="6">
        <v>64</v>
      </c>
      <c r="N19">
        <v>64</v>
      </c>
      <c r="O19">
        <v>64</v>
      </c>
      <c r="P19">
        <v>128</v>
      </c>
      <c r="Q19">
        <v>64</v>
      </c>
      <c r="S19" s="2" t="s">
        <v>69</v>
      </c>
      <c r="T19">
        <v>60</v>
      </c>
      <c r="U19">
        <f t="shared" si="3"/>
        <v>16</v>
      </c>
      <c r="V19">
        <v>10</v>
      </c>
      <c r="W19">
        <v>0.1</v>
      </c>
      <c r="X19">
        <f t="shared" si="2"/>
        <v>15.9</v>
      </c>
    </row>
    <row r="20" spans="1:24" x14ac:dyDescent="0.15">
      <c r="A20">
        <v>17</v>
      </c>
      <c r="B20">
        <f t="shared" si="1"/>
        <v>0.8125943619123196</v>
      </c>
      <c r="C20">
        <v>17</v>
      </c>
      <c r="D20">
        <v>312</v>
      </c>
      <c r="E20">
        <v>68</v>
      </c>
      <c r="F20">
        <v>260.8</v>
      </c>
      <c r="G20">
        <v>272</v>
      </c>
      <c r="H20" s="6">
        <v>68</v>
      </c>
      <c r="I20">
        <v>68</v>
      </c>
      <c r="J20">
        <v>107.19999999999997</v>
      </c>
      <c r="K20">
        <v>136</v>
      </c>
      <c r="L20">
        <v>136</v>
      </c>
      <c r="M20" s="6">
        <v>68</v>
      </c>
      <c r="N20">
        <v>68</v>
      </c>
      <c r="O20">
        <v>68</v>
      </c>
      <c r="P20">
        <v>136</v>
      </c>
      <c r="Q20">
        <v>68</v>
      </c>
      <c r="T20">
        <v>70</v>
      </c>
      <c r="U20">
        <f t="shared" si="3"/>
        <v>32</v>
      </c>
      <c r="V20">
        <f>U20-U19+V19</f>
        <v>26</v>
      </c>
      <c r="W20">
        <v>0</v>
      </c>
      <c r="X20">
        <f t="shared" si="2"/>
        <v>31.9</v>
      </c>
    </row>
    <row r="21" spans="1:24" x14ac:dyDescent="0.15">
      <c r="A21">
        <v>18</v>
      </c>
      <c r="B21">
        <f t="shared" si="1"/>
        <v>0.87093863709762431</v>
      </c>
      <c r="C21">
        <v>18</v>
      </c>
      <c r="D21">
        <v>328</v>
      </c>
      <c r="E21">
        <v>72</v>
      </c>
      <c r="F21">
        <v>275.2</v>
      </c>
      <c r="G21">
        <v>288</v>
      </c>
      <c r="H21" s="6">
        <v>72</v>
      </c>
      <c r="I21">
        <v>72</v>
      </c>
      <c r="J21">
        <v>116.79999999999997</v>
      </c>
      <c r="K21">
        <v>144</v>
      </c>
      <c r="L21">
        <v>144</v>
      </c>
      <c r="M21" s="6">
        <v>72</v>
      </c>
      <c r="N21">
        <v>72</v>
      </c>
      <c r="O21">
        <v>72</v>
      </c>
      <c r="P21">
        <v>144</v>
      </c>
      <c r="Q21">
        <v>72</v>
      </c>
      <c r="T21">
        <v>80</v>
      </c>
      <c r="U21">
        <f t="shared" si="3"/>
        <v>64</v>
      </c>
      <c r="V21">
        <f>U21-U20+V20</f>
        <v>58</v>
      </c>
      <c r="W21">
        <v>0</v>
      </c>
      <c r="X21">
        <f t="shared" si="2"/>
        <v>63.9</v>
      </c>
    </row>
    <row r="22" spans="1:24" x14ac:dyDescent="0.15">
      <c r="A22">
        <v>19</v>
      </c>
      <c r="B22">
        <f t="shared" si="1"/>
        <v>0.9334720312412339</v>
      </c>
      <c r="C22">
        <v>19</v>
      </c>
      <c r="D22">
        <v>344</v>
      </c>
      <c r="E22">
        <v>76</v>
      </c>
      <c r="F22">
        <v>289.59999999999997</v>
      </c>
      <c r="G22">
        <v>304</v>
      </c>
      <c r="H22" s="6">
        <v>76</v>
      </c>
      <c r="I22">
        <v>76</v>
      </c>
      <c r="J22">
        <v>126.39999999999996</v>
      </c>
      <c r="K22">
        <v>152</v>
      </c>
      <c r="L22">
        <v>152</v>
      </c>
      <c r="M22" s="6">
        <v>76</v>
      </c>
      <c r="N22">
        <v>76</v>
      </c>
      <c r="O22">
        <v>76</v>
      </c>
      <c r="P22">
        <v>152</v>
      </c>
      <c r="Q22">
        <v>76</v>
      </c>
      <c r="T22">
        <v>90</v>
      </c>
      <c r="U22">
        <f t="shared" si="3"/>
        <v>128</v>
      </c>
      <c r="V22">
        <f>U22-U21+V21</f>
        <v>122</v>
      </c>
      <c r="W22">
        <v>0</v>
      </c>
      <c r="X22">
        <f t="shared" si="2"/>
        <v>127.9</v>
      </c>
    </row>
    <row r="23" spans="1:24" x14ac:dyDescent="0.15">
      <c r="A23">
        <v>20</v>
      </c>
      <c r="B23">
        <f t="shared" si="1"/>
        <v>1.0004953230843547</v>
      </c>
      <c r="C23">
        <v>20</v>
      </c>
      <c r="D23">
        <v>360</v>
      </c>
      <c r="E23">
        <v>80</v>
      </c>
      <c r="F23">
        <v>303.99999999999994</v>
      </c>
      <c r="G23">
        <v>320</v>
      </c>
      <c r="H23" s="6">
        <v>80</v>
      </c>
      <c r="I23">
        <v>80</v>
      </c>
      <c r="J23">
        <v>135.99999999999997</v>
      </c>
      <c r="K23">
        <v>160</v>
      </c>
      <c r="L23">
        <v>160</v>
      </c>
      <c r="M23" s="6">
        <v>80</v>
      </c>
      <c r="N23">
        <v>80</v>
      </c>
      <c r="O23">
        <v>80</v>
      </c>
      <c r="P23">
        <v>160</v>
      </c>
      <c r="Q23">
        <v>80</v>
      </c>
      <c r="T23">
        <v>100</v>
      </c>
      <c r="U23">
        <f t="shared" si="3"/>
        <v>256</v>
      </c>
      <c r="V23">
        <f>U23-U22+V22</f>
        <v>250</v>
      </c>
      <c r="W23">
        <v>0</v>
      </c>
      <c r="X23">
        <f t="shared" si="2"/>
        <v>255.9</v>
      </c>
    </row>
    <row r="24" spans="1:24" x14ac:dyDescent="0.15">
      <c r="A24">
        <v>21</v>
      </c>
      <c r="B24">
        <f t="shared" si="1"/>
        <v>1.0723308872818116</v>
      </c>
      <c r="C24">
        <v>21</v>
      </c>
      <c r="D24">
        <v>388</v>
      </c>
      <c r="E24">
        <v>88</v>
      </c>
      <c r="F24">
        <v>331.19999999999993</v>
      </c>
      <c r="G24">
        <v>352</v>
      </c>
      <c r="H24" s="6">
        <v>88</v>
      </c>
      <c r="I24">
        <v>88</v>
      </c>
      <c r="J24">
        <v>160.79999999999998</v>
      </c>
      <c r="K24">
        <v>176</v>
      </c>
      <c r="L24">
        <v>176</v>
      </c>
      <c r="M24" s="6">
        <v>88</v>
      </c>
      <c r="N24">
        <v>88</v>
      </c>
      <c r="O24">
        <v>88</v>
      </c>
      <c r="P24">
        <v>176</v>
      </c>
      <c r="Q24">
        <v>88</v>
      </c>
    </row>
    <row r="25" spans="1:24" x14ac:dyDescent="0.15">
      <c r="A25">
        <v>22</v>
      </c>
      <c r="B25">
        <f t="shared" si="1"/>
        <v>1.1493242449886456</v>
      </c>
      <c r="C25">
        <v>22</v>
      </c>
      <c r="D25">
        <v>416</v>
      </c>
      <c r="E25">
        <v>96</v>
      </c>
      <c r="F25">
        <v>358.39999999999992</v>
      </c>
      <c r="G25">
        <v>384</v>
      </c>
      <c r="H25" s="6">
        <v>96</v>
      </c>
      <c r="I25">
        <v>96</v>
      </c>
      <c r="J25">
        <v>185.6</v>
      </c>
      <c r="K25">
        <v>192</v>
      </c>
      <c r="L25">
        <v>192</v>
      </c>
      <c r="M25" s="6">
        <v>96</v>
      </c>
      <c r="N25">
        <v>96</v>
      </c>
      <c r="O25">
        <v>96</v>
      </c>
      <c r="P25">
        <v>192</v>
      </c>
      <c r="Q25">
        <v>96</v>
      </c>
    </row>
    <row r="26" spans="1:24" x14ac:dyDescent="0.15">
      <c r="A26">
        <v>23</v>
      </c>
      <c r="B26">
        <f t="shared" si="1"/>
        <v>1.2318457257788307</v>
      </c>
      <c r="C26">
        <v>23</v>
      </c>
      <c r="D26">
        <v>444</v>
      </c>
      <c r="E26">
        <v>104</v>
      </c>
      <c r="F26">
        <v>385.59999999999991</v>
      </c>
      <c r="G26">
        <v>416</v>
      </c>
      <c r="H26" s="6">
        <v>104</v>
      </c>
      <c r="I26">
        <v>104</v>
      </c>
      <c r="J26">
        <v>210.4</v>
      </c>
      <c r="K26">
        <v>208</v>
      </c>
      <c r="L26">
        <v>208</v>
      </c>
      <c r="M26" s="6">
        <v>104</v>
      </c>
      <c r="N26">
        <v>104</v>
      </c>
      <c r="O26">
        <v>104</v>
      </c>
      <c r="P26">
        <v>208</v>
      </c>
      <c r="Q26">
        <v>104</v>
      </c>
    </row>
    <row r="27" spans="1:24" x14ac:dyDescent="0.15">
      <c r="A27">
        <v>24</v>
      </c>
      <c r="B27">
        <f t="shared" si="1"/>
        <v>1.3202922488897511</v>
      </c>
      <c r="C27">
        <v>24</v>
      </c>
      <c r="D27">
        <v>472</v>
      </c>
      <c r="E27">
        <v>112</v>
      </c>
      <c r="F27">
        <v>412.7999999999999</v>
      </c>
      <c r="G27">
        <v>448</v>
      </c>
      <c r="H27" s="6">
        <v>112</v>
      </c>
      <c r="I27">
        <v>112</v>
      </c>
      <c r="J27">
        <v>235.20000000000002</v>
      </c>
      <c r="K27">
        <v>224</v>
      </c>
      <c r="L27">
        <v>224</v>
      </c>
      <c r="M27" s="6">
        <v>112</v>
      </c>
      <c r="N27">
        <v>112</v>
      </c>
      <c r="O27">
        <v>112</v>
      </c>
      <c r="P27">
        <v>224</v>
      </c>
      <c r="Q27">
        <v>112</v>
      </c>
    </row>
    <row r="28" spans="1:24" x14ac:dyDescent="0.15">
      <c r="A28">
        <v>25</v>
      </c>
      <c r="B28">
        <f t="shared" si="1"/>
        <v>1.4150892323600353</v>
      </c>
      <c r="C28">
        <v>25</v>
      </c>
      <c r="D28">
        <v>500</v>
      </c>
      <c r="E28">
        <v>120</v>
      </c>
      <c r="F28">
        <v>439.99999999999989</v>
      </c>
      <c r="G28">
        <v>480</v>
      </c>
      <c r="H28" s="6">
        <v>120</v>
      </c>
      <c r="I28">
        <v>120</v>
      </c>
      <c r="J28">
        <v>260</v>
      </c>
      <c r="K28">
        <v>240</v>
      </c>
      <c r="L28">
        <v>240</v>
      </c>
      <c r="M28" s="6">
        <v>120</v>
      </c>
      <c r="N28">
        <v>120</v>
      </c>
      <c r="O28">
        <v>120</v>
      </c>
      <c r="P28">
        <v>240</v>
      </c>
      <c r="Q28">
        <v>120</v>
      </c>
    </row>
    <row r="29" spans="1:24" x14ac:dyDescent="0.15">
      <c r="A29">
        <v>26</v>
      </c>
      <c r="B29">
        <f t="shared" si="1"/>
        <v>1.5166926392434861</v>
      </c>
      <c r="C29">
        <v>26</v>
      </c>
      <c r="D29">
        <v>528</v>
      </c>
      <c r="E29">
        <v>128</v>
      </c>
      <c r="F29">
        <v>467.19999999999987</v>
      </c>
      <c r="G29">
        <v>512</v>
      </c>
      <c r="H29" s="6">
        <v>128</v>
      </c>
      <c r="I29">
        <v>128</v>
      </c>
      <c r="J29">
        <v>284.8</v>
      </c>
      <c r="K29">
        <v>256</v>
      </c>
      <c r="L29">
        <v>256</v>
      </c>
      <c r="M29" s="6">
        <v>128</v>
      </c>
      <c r="N29">
        <v>128</v>
      </c>
      <c r="O29">
        <v>128</v>
      </c>
      <c r="P29">
        <v>256</v>
      </c>
      <c r="Q29">
        <v>128</v>
      </c>
    </row>
    <row r="30" spans="1:24" x14ac:dyDescent="0.15">
      <c r="A30">
        <v>27</v>
      </c>
      <c r="B30">
        <f t="shared" si="1"/>
        <v>1.6255911707411685</v>
      </c>
      <c r="C30">
        <v>27</v>
      </c>
      <c r="D30">
        <v>556</v>
      </c>
      <c r="E30">
        <v>136</v>
      </c>
      <c r="F30">
        <v>494.39999999999986</v>
      </c>
      <c r="G30">
        <v>544</v>
      </c>
      <c r="H30" s="6">
        <v>136</v>
      </c>
      <c r="I30">
        <v>136</v>
      </c>
      <c r="J30">
        <v>309.60000000000002</v>
      </c>
      <c r="K30">
        <v>272</v>
      </c>
      <c r="L30">
        <v>272</v>
      </c>
      <c r="M30" s="6">
        <v>136</v>
      </c>
      <c r="N30">
        <v>136</v>
      </c>
      <c r="O30">
        <v>136</v>
      </c>
      <c r="P30">
        <v>272</v>
      </c>
      <c r="Q30">
        <v>136</v>
      </c>
    </row>
    <row r="31" spans="1:24" x14ac:dyDescent="0.15">
      <c r="A31">
        <v>28</v>
      </c>
      <c r="B31">
        <f t="shared" si="1"/>
        <v>1.7423086168003847</v>
      </c>
      <c r="C31">
        <v>28</v>
      </c>
      <c r="D31">
        <v>584</v>
      </c>
      <c r="E31">
        <v>144</v>
      </c>
      <c r="F31">
        <v>521.59999999999991</v>
      </c>
      <c r="G31">
        <v>576</v>
      </c>
      <c r="H31" s="6">
        <v>144</v>
      </c>
      <c r="I31">
        <v>144</v>
      </c>
      <c r="J31">
        <v>334.40000000000003</v>
      </c>
      <c r="K31">
        <v>288</v>
      </c>
      <c r="L31">
        <v>288</v>
      </c>
      <c r="M31" s="6">
        <v>144</v>
      </c>
      <c r="N31">
        <v>144</v>
      </c>
      <c r="O31">
        <v>144</v>
      </c>
      <c r="P31">
        <v>288</v>
      </c>
      <c r="Q31">
        <v>144</v>
      </c>
    </row>
    <row r="32" spans="1:24" x14ac:dyDescent="0.15">
      <c r="A32">
        <v>29</v>
      </c>
      <c r="B32">
        <f t="shared" si="1"/>
        <v>1.8674063754866526</v>
      </c>
      <c r="C32">
        <v>29</v>
      </c>
      <c r="D32">
        <v>612</v>
      </c>
      <c r="E32">
        <v>152</v>
      </c>
      <c r="F32">
        <v>548.79999999999995</v>
      </c>
      <c r="G32">
        <v>608</v>
      </c>
      <c r="H32" s="6">
        <v>152</v>
      </c>
      <c r="I32">
        <v>152</v>
      </c>
      <c r="J32">
        <v>359.20000000000005</v>
      </c>
      <c r="K32">
        <v>304</v>
      </c>
      <c r="L32">
        <v>304</v>
      </c>
      <c r="M32" s="6">
        <v>152</v>
      </c>
      <c r="N32">
        <v>152</v>
      </c>
      <c r="O32">
        <v>152</v>
      </c>
      <c r="P32">
        <v>304</v>
      </c>
      <c r="Q32">
        <v>152</v>
      </c>
    </row>
    <row r="33" spans="1:17" x14ac:dyDescent="0.15">
      <c r="A33">
        <v>30</v>
      </c>
      <c r="B33">
        <f t="shared" si="1"/>
        <v>2.0014861532465944</v>
      </c>
      <c r="C33">
        <v>30</v>
      </c>
      <c r="D33">
        <v>640</v>
      </c>
      <c r="E33">
        <v>160</v>
      </c>
      <c r="F33">
        <v>576</v>
      </c>
      <c r="G33">
        <v>640</v>
      </c>
      <c r="H33" s="6">
        <v>160</v>
      </c>
      <c r="I33">
        <v>160</v>
      </c>
      <c r="J33">
        <v>384.00000000000006</v>
      </c>
      <c r="K33">
        <v>320</v>
      </c>
      <c r="L33">
        <v>320</v>
      </c>
      <c r="M33" s="6">
        <v>160</v>
      </c>
      <c r="N33">
        <v>160</v>
      </c>
      <c r="O33">
        <v>160</v>
      </c>
      <c r="P33">
        <v>320</v>
      </c>
      <c r="Q33">
        <v>160</v>
      </c>
    </row>
    <row r="34" spans="1:17" x14ac:dyDescent="0.15">
      <c r="A34">
        <v>31</v>
      </c>
      <c r="B34">
        <f t="shared" si="1"/>
        <v>2.1451928590497005</v>
      </c>
      <c r="C34">
        <v>31</v>
      </c>
      <c r="D34">
        <v>688.1</v>
      </c>
      <c r="E34">
        <v>176</v>
      </c>
      <c r="F34">
        <v>627.29999999999995</v>
      </c>
      <c r="G34">
        <v>704.1</v>
      </c>
      <c r="H34" s="6">
        <v>176</v>
      </c>
      <c r="I34">
        <v>179.2</v>
      </c>
      <c r="J34">
        <v>441.60000000000008</v>
      </c>
      <c r="K34">
        <v>352</v>
      </c>
      <c r="L34">
        <v>352</v>
      </c>
      <c r="M34" s="6">
        <v>176</v>
      </c>
      <c r="N34">
        <v>176</v>
      </c>
      <c r="O34">
        <v>176</v>
      </c>
      <c r="P34">
        <v>352</v>
      </c>
      <c r="Q34">
        <v>176</v>
      </c>
    </row>
    <row r="35" spans="1:17" x14ac:dyDescent="0.15">
      <c r="A35">
        <v>32</v>
      </c>
      <c r="B35">
        <f t="shared" si="1"/>
        <v>2.2992177063294692</v>
      </c>
      <c r="C35">
        <v>32</v>
      </c>
      <c r="D35">
        <v>736.2</v>
      </c>
      <c r="E35">
        <v>192</v>
      </c>
      <c r="F35">
        <v>678.59999999999991</v>
      </c>
      <c r="G35">
        <v>768.2</v>
      </c>
      <c r="H35" s="6">
        <v>192</v>
      </c>
      <c r="I35">
        <v>198.39999999999998</v>
      </c>
      <c r="J35">
        <v>499.2000000000001</v>
      </c>
      <c r="K35">
        <v>384</v>
      </c>
      <c r="L35">
        <v>384</v>
      </c>
      <c r="M35" s="6">
        <v>192</v>
      </c>
      <c r="N35">
        <v>192</v>
      </c>
      <c r="O35">
        <v>192</v>
      </c>
      <c r="P35">
        <v>384</v>
      </c>
      <c r="Q35">
        <v>192</v>
      </c>
    </row>
    <row r="36" spans="1:17" x14ac:dyDescent="0.15">
      <c r="A36">
        <v>33</v>
      </c>
      <c r="B36">
        <f t="shared" si="1"/>
        <v>2.4643015376439252</v>
      </c>
      <c r="C36">
        <v>33</v>
      </c>
      <c r="D36">
        <v>784.30000000000007</v>
      </c>
      <c r="E36">
        <v>208</v>
      </c>
      <c r="F36">
        <v>729.89999999999986</v>
      </c>
      <c r="G36">
        <v>832.30000000000007</v>
      </c>
      <c r="H36" s="6">
        <v>208</v>
      </c>
      <c r="I36">
        <v>217.59999999999997</v>
      </c>
      <c r="J36">
        <v>556.80000000000007</v>
      </c>
      <c r="K36">
        <v>416</v>
      </c>
      <c r="L36">
        <v>416</v>
      </c>
      <c r="M36" s="6">
        <v>208</v>
      </c>
      <c r="N36">
        <v>208</v>
      </c>
      <c r="O36">
        <v>208</v>
      </c>
      <c r="P36">
        <v>416</v>
      </c>
      <c r="Q36">
        <v>208</v>
      </c>
    </row>
    <row r="37" spans="1:17" x14ac:dyDescent="0.15">
      <c r="A37">
        <v>34</v>
      </c>
      <c r="B37">
        <f t="shared" si="1"/>
        <v>2.6412383880467596</v>
      </c>
      <c r="C37">
        <v>34</v>
      </c>
      <c r="D37">
        <v>832.40000000000009</v>
      </c>
      <c r="E37">
        <v>224</v>
      </c>
      <c r="F37">
        <v>781.19999999999982</v>
      </c>
      <c r="G37">
        <v>896.40000000000009</v>
      </c>
      <c r="H37" s="6">
        <v>224</v>
      </c>
      <c r="I37">
        <v>236.79999999999995</v>
      </c>
      <c r="J37">
        <v>614.40000000000009</v>
      </c>
      <c r="K37">
        <v>448</v>
      </c>
      <c r="L37">
        <v>448</v>
      </c>
      <c r="M37" s="6">
        <v>224</v>
      </c>
      <c r="N37">
        <v>224</v>
      </c>
      <c r="O37">
        <v>224</v>
      </c>
      <c r="P37">
        <v>448</v>
      </c>
      <c r="Q37">
        <v>224</v>
      </c>
    </row>
    <row r="38" spans="1:17" x14ac:dyDescent="0.15">
      <c r="A38">
        <v>35</v>
      </c>
      <c r="B38">
        <f t="shared" si="1"/>
        <v>2.830879304308517</v>
      </c>
      <c r="C38">
        <v>35</v>
      </c>
      <c r="D38">
        <v>880.50000000000011</v>
      </c>
      <c r="E38">
        <v>240</v>
      </c>
      <c r="F38">
        <v>832.49999999999977</v>
      </c>
      <c r="G38">
        <v>960.50000000000011</v>
      </c>
      <c r="H38" s="6">
        <v>240</v>
      </c>
      <c r="I38">
        <v>255.99999999999994</v>
      </c>
      <c r="J38">
        <v>672.00000000000011</v>
      </c>
      <c r="K38">
        <v>480</v>
      </c>
      <c r="L38">
        <v>480</v>
      </c>
      <c r="M38" s="6">
        <v>240</v>
      </c>
      <c r="N38">
        <v>240</v>
      </c>
      <c r="O38">
        <v>240</v>
      </c>
      <c r="P38">
        <v>480</v>
      </c>
      <c r="Q38">
        <v>240</v>
      </c>
    </row>
    <row r="39" spans="1:17" x14ac:dyDescent="0.15">
      <c r="A39">
        <v>36</v>
      </c>
      <c r="B39">
        <f t="shared" ref="B39:B70" si="4">B$2^C39*B$1</f>
        <v>3.0341364383578693</v>
      </c>
      <c r="C39">
        <v>36</v>
      </c>
      <c r="D39">
        <v>928.60000000000014</v>
      </c>
      <c r="E39">
        <v>256</v>
      </c>
      <c r="F39">
        <v>883.79999999999973</v>
      </c>
      <c r="G39">
        <v>1024.6000000000001</v>
      </c>
      <c r="H39" s="6">
        <v>256</v>
      </c>
      <c r="I39">
        <v>275.19999999999993</v>
      </c>
      <c r="J39">
        <v>729.60000000000014</v>
      </c>
      <c r="K39">
        <v>512</v>
      </c>
      <c r="L39">
        <v>512</v>
      </c>
      <c r="M39" s="6">
        <v>256</v>
      </c>
      <c r="N39">
        <v>256</v>
      </c>
      <c r="O39">
        <v>256</v>
      </c>
      <c r="P39">
        <v>512</v>
      </c>
      <c r="Q39">
        <v>256</v>
      </c>
    </row>
    <row r="40" spans="1:17" x14ac:dyDescent="0.15">
      <c r="A40">
        <v>37</v>
      </c>
      <c r="B40">
        <f t="shared" si="4"/>
        <v>3.2519874346319648</v>
      </c>
      <c r="C40">
        <v>37</v>
      </c>
      <c r="D40">
        <v>976.70000000000016</v>
      </c>
      <c r="E40">
        <v>272</v>
      </c>
      <c r="F40">
        <v>935.09999999999968</v>
      </c>
      <c r="G40">
        <v>1088.7</v>
      </c>
      <c r="H40" s="6">
        <v>272</v>
      </c>
      <c r="I40">
        <v>294.39999999999992</v>
      </c>
      <c r="J40">
        <v>787.20000000000016</v>
      </c>
      <c r="K40">
        <v>544</v>
      </c>
      <c r="L40">
        <v>544</v>
      </c>
      <c r="M40" s="6">
        <v>272</v>
      </c>
      <c r="N40">
        <v>272</v>
      </c>
      <c r="O40">
        <v>272</v>
      </c>
      <c r="P40">
        <v>544</v>
      </c>
      <c r="Q40">
        <v>272</v>
      </c>
    </row>
    <row r="41" spans="1:17" x14ac:dyDescent="0.15">
      <c r="A41">
        <v>38</v>
      </c>
      <c r="B41">
        <f t="shared" si="4"/>
        <v>3.48548013243854</v>
      </c>
      <c r="C41">
        <v>38</v>
      </c>
      <c r="D41">
        <v>1024.8000000000002</v>
      </c>
      <c r="E41">
        <v>288</v>
      </c>
      <c r="F41">
        <v>986.39999999999964</v>
      </c>
      <c r="G41">
        <v>1152.8</v>
      </c>
      <c r="H41" s="6">
        <v>288</v>
      </c>
      <c r="I41">
        <v>313.59999999999991</v>
      </c>
      <c r="J41">
        <v>844.80000000000018</v>
      </c>
      <c r="K41">
        <v>576</v>
      </c>
      <c r="L41">
        <v>576</v>
      </c>
      <c r="M41" s="6">
        <v>288</v>
      </c>
      <c r="N41">
        <v>288</v>
      </c>
      <c r="O41">
        <v>288</v>
      </c>
      <c r="P41">
        <v>576</v>
      </c>
      <c r="Q41">
        <v>288</v>
      </c>
    </row>
    <row r="42" spans="1:17" x14ac:dyDescent="0.15">
      <c r="A42">
        <v>39</v>
      </c>
      <c r="B42">
        <f t="shared" si="4"/>
        <v>3.7357376059476279</v>
      </c>
      <c r="C42">
        <v>39</v>
      </c>
      <c r="D42">
        <v>1072.9000000000001</v>
      </c>
      <c r="E42">
        <v>304</v>
      </c>
      <c r="F42">
        <v>1037.6999999999996</v>
      </c>
      <c r="G42">
        <v>1216.8999999999999</v>
      </c>
      <c r="H42" s="6">
        <v>304</v>
      </c>
      <c r="I42">
        <v>332.7999999999999</v>
      </c>
      <c r="J42">
        <v>902.4000000000002</v>
      </c>
      <c r="K42">
        <v>608</v>
      </c>
      <c r="L42">
        <v>608</v>
      </c>
      <c r="M42" s="6">
        <v>304</v>
      </c>
      <c r="N42">
        <v>304</v>
      </c>
      <c r="O42">
        <v>304</v>
      </c>
      <c r="P42">
        <v>608</v>
      </c>
      <c r="Q42">
        <v>304</v>
      </c>
    </row>
    <row r="43" spans="1:17" x14ac:dyDescent="0.15">
      <c r="A43">
        <v>40</v>
      </c>
      <c r="B43">
        <f t="shared" si="4"/>
        <v>4.0039635660546686</v>
      </c>
      <c r="C43">
        <v>40</v>
      </c>
      <c r="D43">
        <v>1121</v>
      </c>
      <c r="E43">
        <v>320</v>
      </c>
      <c r="F43">
        <v>1088.9999999999995</v>
      </c>
      <c r="G43">
        <v>1280.9999999999998</v>
      </c>
      <c r="H43" s="6">
        <v>320</v>
      </c>
      <c r="I43">
        <v>351.99999999999989</v>
      </c>
      <c r="J43">
        <v>960.00000000000023</v>
      </c>
      <c r="K43">
        <v>640</v>
      </c>
      <c r="L43">
        <v>640</v>
      </c>
      <c r="M43" s="6">
        <v>320</v>
      </c>
      <c r="N43">
        <v>320</v>
      </c>
      <c r="O43">
        <v>320</v>
      </c>
      <c r="P43">
        <v>640</v>
      </c>
      <c r="Q43">
        <v>320</v>
      </c>
    </row>
    <row r="44" spans="1:17" x14ac:dyDescent="0.15">
      <c r="A44">
        <v>41</v>
      </c>
      <c r="B44">
        <f t="shared" si="4"/>
        <v>4.2914481500973949</v>
      </c>
      <c r="C44">
        <v>41</v>
      </c>
      <c r="D44">
        <v>1201.0999999999999</v>
      </c>
      <c r="E44">
        <v>352</v>
      </c>
      <c r="F44">
        <v>1185.0999999999995</v>
      </c>
      <c r="G44">
        <v>1447.5999999999997</v>
      </c>
      <c r="H44" s="6">
        <v>352</v>
      </c>
      <c r="I44">
        <v>393.59999999999991</v>
      </c>
      <c r="J44">
        <v>1056.2000000000003</v>
      </c>
      <c r="K44">
        <v>704.1</v>
      </c>
      <c r="L44">
        <v>704.1</v>
      </c>
      <c r="M44" s="6">
        <v>352</v>
      </c>
      <c r="N44">
        <v>352</v>
      </c>
      <c r="O44">
        <v>352</v>
      </c>
      <c r="P44">
        <v>704.1</v>
      </c>
      <c r="Q44">
        <v>352</v>
      </c>
    </row>
    <row r="45" spans="1:17" x14ac:dyDescent="0.15">
      <c r="A45">
        <v>42</v>
      </c>
      <c r="B45">
        <f t="shared" si="4"/>
        <v>4.599574127274388</v>
      </c>
      <c r="C45">
        <v>42</v>
      </c>
      <c r="D45">
        <v>1281.1999999999998</v>
      </c>
      <c r="E45">
        <v>384</v>
      </c>
      <c r="F45">
        <v>1281.1999999999994</v>
      </c>
      <c r="G45">
        <v>1614.1999999999996</v>
      </c>
      <c r="H45" s="6">
        <v>384</v>
      </c>
      <c r="I45">
        <v>435.19999999999993</v>
      </c>
      <c r="J45">
        <v>1152.4000000000003</v>
      </c>
      <c r="K45">
        <v>768.2</v>
      </c>
      <c r="L45">
        <v>768.2</v>
      </c>
      <c r="M45" s="6">
        <v>384</v>
      </c>
      <c r="N45">
        <v>384</v>
      </c>
      <c r="O45">
        <v>384</v>
      </c>
      <c r="P45">
        <v>768.2</v>
      </c>
      <c r="Q45">
        <v>384</v>
      </c>
    </row>
    <row r="46" spans="1:17" x14ac:dyDescent="0.15">
      <c r="A46">
        <v>43</v>
      </c>
      <c r="B46">
        <f t="shared" si="4"/>
        <v>4.9298235496126894</v>
      </c>
      <c r="C46">
        <v>43</v>
      </c>
      <c r="D46">
        <v>1361.2999999999997</v>
      </c>
      <c r="E46">
        <v>416</v>
      </c>
      <c r="F46">
        <v>1377.2999999999993</v>
      </c>
      <c r="G46">
        <v>1780.7999999999995</v>
      </c>
      <c r="H46" s="6">
        <v>416</v>
      </c>
      <c r="I46">
        <v>476.79999999999995</v>
      </c>
      <c r="J46">
        <v>1248.6000000000004</v>
      </c>
      <c r="K46">
        <v>832.30000000000007</v>
      </c>
      <c r="L46">
        <v>832.30000000000007</v>
      </c>
      <c r="M46" s="6">
        <v>416</v>
      </c>
      <c r="N46">
        <v>416</v>
      </c>
      <c r="O46">
        <v>416</v>
      </c>
      <c r="P46">
        <v>832.30000000000007</v>
      </c>
      <c r="Q46">
        <v>416</v>
      </c>
    </row>
    <row r="47" spans="1:17" x14ac:dyDescent="0.15">
      <c r="A47">
        <v>44</v>
      </c>
      <c r="B47">
        <f t="shared" si="4"/>
        <v>5.2837848804748822</v>
      </c>
      <c r="C47">
        <v>44</v>
      </c>
      <c r="D47">
        <v>1441.3999999999996</v>
      </c>
      <c r="E47">
        <v>448</v>
      </c>
      <c r="F47">
        <v>1473.3999999999992</v>
      </c>
      <c r="G47">
        <v>1947.3999999999994</v>
      </c>
      <c r="H47" s="6">
        <v>448</v>
      </c>
      <c r="I47">
        <v>518.4</v>
      </c>
      <c r="J47">
        <v>1344.8000000000004</v>
      </c>
      <c r="K47">
        <v>896.40000000000009</v>
      </c>
      <c r="L47">
        <v>896.40000000000009</v>
      </c>
      <c r="M47" s="6">
        <v>448</v>
      </c>
      <c r="N47">
        <v>448</v>
      </c>
      <c r="O47">
        <v>448</v>
      </c>
      <c r="P47">
        <v>896.40000000000009</v>
      </c>
      <c r="Q47">
        <v>448</v>
      </c>
    </row>
    <row r="48" spans="1:17" x14ac:dyDescent="0.15">
      <c r="A48">
        <v>45</v>
      </c>
      <c r="B48">
        <f t="shared" si="4"/>
        <v>5.6631606348929786</v>
      </c>
      <c r="C48">
        <v>45</v>
      </c>
      <c r="D48">
        <v>1521.4999999999995</v>
      </c>
      <c r="E48">
        <v>480</v>
      </c>
      <c r="F48">
        <v>1569.4999999999991</v>
      </c>
      <c r="G48">
        <v>2113.9999999999995</v>
      </c>
      <c r="H48" s="6">
        <v>480</v>
      </c>
      <c r="I48">
        <v>560</v>
      </c>
      <c r="J48">
        <v>1441.0000000000005</v>
      </c>
      <c r="K48">
        <v>960.50000000000011</v>
      </c>
      <c r="L48">
        <v>960.50000000000011</v>
      </c>
      <c r="M48" s="6">
        <v>480</v>
      </c>
      <c r="N48">
        <v>480</v>
      </c>
      <c r="O48">
        <v>480</v>
      </c>
      <c r="P48">
        <v>960.50000000000011</v>
      </c>
      <c r="Q48">
        <v>480</v>
      </c>
    </row>
    <row r="49" spans="1:17" x14ac:dyDescent="0.15">
      <c r="A49">
        <v>46</v>
      </c>
      <c r="B49">
        <f t="shared" si="4"/>
        <v>6.0697755684782955</v>
      </c>
      <c r="C49">
        <v>46</v>
      </c>
      <c r="D49">
        <v>1601.5999999999995</v>
      </c>
      <c r="E49">
        <v>512</v>
      </c>
      <c r="F49">
        <v>1665.599999999999</v>
      </c>
      <c r="G49">
        <v>2280.5999999999995</v>
      </c>
      <c r="H49" s="6">
        <v>512</v>
      </c>
      <c r="I49">
        <v>601.6</v>
      </c>
      <c r="J49">
        <v>1537.2000000000005</v>
      </c>
      <c r="K49">
        <v>1024.6000000000001</v>
      </c>
      <c r="L49">
        <v>1024.6000000000001</v>
      </c>
      <c r="M49" s="6">
        <v>512</v>
      </c>
      <c r="N49">
        <v>512</v>
      </c>
      <c r="O49">
        <v>512</v>
      </c>
      <c r="P49">
        <v>1024.6000000000001</v>
      </c>
      <c r="Q49">
        <v>512</v>
      </c>
    </row>
    <row r="50" spans="1:17" x14ac:dyDescent="0.15">
      <c r="A50">
        <v>47</v>
      </c>
      <c r="B50">
        <f t="shared" si="4"/>
        <v>6.5055854542950389</v>
      </c>
      <c r="C50">
        <v>47</v>
      </c>
      <c r="D50">
        <v>1681.6999999999994</v>
      </c>
      <c r="E50">
        <v>544</v>
      </c>
      <c r="F50">
        <v>1761.6999999999989</v>
      </c>
      <c r="G50">
        <v>2447.1999999999994</v>
      </c>
      <c r="H50" s="6">
        <v>544</v>
      </c>
      <c r="I50">
        <v>643.20000000000005</v>
      </c>
      <c r="J50">
        <v>1633.4000000000005</v>
      </c>
      <c r="K50">
        <v>1088.7</v>
      </c>
      <c r="L50">
        <v>1088.7</v>
      </c>
      <c r="M50" s="6">
        <v>544</v>
      </c>
      <c r="N50">
        <v>544</v>
      </c>
      <c r="O50">
        <v>544</v>
      </c>
      <c r="P50">
        <v>1088.7</v>
      </c>
      <c r="Q50">
        <v>544</v>
      </c>
    </row>
    <row r="51" spans="1:17" x14ac:dyDescent="0.15">
      <c r="A51">
        <v>48</v>
      </c>
      <c r="B51">
        <f t="shared" si="4"/>
        <v>6.972686489913424</v>
      </c>
      <c r="C51">
        <v>48</v>
      </c>
      <c r="D51">
        <v>1761.7999999999993</v>
      </c>
      <c r="E51">
        <v>576</v>
      </c>
      <c r="F51">
        <v>1857.7999999999988</v>
      </c>
      <c r="G51">
        <v>2613.7999999999993</v>
      </c>
      <c r="H51" s="6">
        <v>576</v>
      </c>
      <c r="I51">
        <v>684.80000000000007</v>
      </c>
      <c r="J51">
        <v>1729.6000000000006</v>
      </c>
      <c r="K51">
        <v>1152.8</v>
      </c>
      <c r="L51">
        <v>1152.8</v>
      </c>
      <c r="M51" s="6">
        <v>576</v>
      </c>
      <c r="N51">
        <v>576</v>
      </c>
      <c r="O51">
        <v>576</v>
      </c>
      <c r="P51">
        <v>1152.8</v>
      </c>
      <c r="Q51">
        <v>576</v>
      </c>
    </row>
    <row r="52" spans="1:17" x14ac:dyDescent="0.15">
      <c r="A52">
        <v>49</v>
      </c>
      <c r="B52">
        <f t="shared" si="4"/>
        <v>7.4733253798892081</v>
      </c>
      <c r="C52">
        <v>49</v>
      </c>
      <c r="D52">
        <v>1841.8999999999992</v>
      </c>
      <c r="E52">
        <v>608</v>
      </c>
      <c r="F52">
        <v>1953.8999999999987</v>
      </c>
      <c r="G52">
        <v>2780.3999999999992</v>
      </c>
      <c r="H52" s="6">
        <v>608</v>
      </c>
      <c r="I52">
        <v>726.40000000000009</v>
      </c>
      <c r="J52">
        <v>1825.8000000000006</v>
      </c>
      <c r="K52">
        <v>1216.8999999999999</v>
      </c>
      <c r="L52">
        <v>1216.8999999999999</v>
      </c>
      <c r="M52" s="6">
        <v>608</v>
      </c>
      <c r="N52">
        <v>608</v>
      </c>
      <c r="O52">
        <v>608</v>
      </c>
      <c r="P52">
        <v>1216.8999999999999</v>
      </c>
      <c r="Q52">
        <v>608</v>
      </c>
    </row>
    <row r="53" spans="1:17" x14ac:dyDescent="0.15">
      <c r="A53">
        <v>50</v>
      </c>
      <c r="B53">
        <f t="shared" si="4"/>
        <v>8.0099101421652552</v>
      </c>
      <c r="C53">
        <v>50</v>
      </c>
      <c r="D53">
        <v>1921.9999999999991</v>
      </c>
      <c r="E53">
        <v>640</v>
      </c>
      <c r="F53">
        <v>2049.9999999999986</v>
      </c>
      <c r="G53">
        <v>2946.9999999999991</v>
      </c>
      <c r="H53" s="6">
        <v>640</v>
      </c>
      <c r="I53">
        <v>768.00000000000011</v>
      </c>
      <c r="J53">
        <v>1922.0000000000007</v>
      </c>
      <c r="K53">
        <v>1280.9999999999998</v>
      </c>
      <c r="L53">
        <v>1280.9999999999998</v>
      </c>
      <c r="M53" s="6">
        <v>640</v>
      </c>
      <c r="N53">
        <v>640</v>
      </c>
      <c r="O53">
        <v>640</v>
      </c>
      <c r="P53">
        <v>1280.9999999999998</v>
      </c>
      <c r="Q53">
        <v>640</v>
      </c>
    </row>
    <row r="54" spans="1:17" x14ac:dyDescent="0.15">
      <c r="A54">
        <v>51</v>
      </c>
      <c r="B54">
        <f t="shared" si="4"/>
        <v>8.5850216903727219</v>
      </c>
      <c r="C54">
        <v>51</v>
      </c>
      <c r="D54">
        <v>2050.1999999999989</v>
      </c>
      <c r="E54">
        <v>704.1</v>
      </c>
      <c r="F54">
        <v>2229.4999999999986</v>
      </c>
      <c r="G54">
        <v>3318.7999999999993</v>
      </c>
      <c r="H54" s="6">
        <v>704.1</v>
      </c>
      <c r="I54">
        <v>857.80000000000007</v>
      </c>
      <c r="J54">
        <v>2114.3000000000006</v>
      </c>
      <c r="K54">
        <v>1409.1999999999998</v>
      </c>
      <c r="L54">
        <v>1409.1999999999998</v>
      </c>
      <c r="M54" s="6">
        <v>704.1</v>
      </c>
      <c r="N54">
        <v>704.1</v>
      </c>
      <c r="O54">
        <v>704.1</v>
      </c>
      <c r="P54">
        <v>1409.1999999999998</v>
      </c>
      <c r="Q54">
        <v>704.1</v>
      </c>
    </row>
    <row r="55" spans="1:17" x14ac:dyDescent="0.15">
      <c r="A55">
        <v>52</v>
      </c>
      <c r="B55">
        <f t="shared" si="4"/>
        <v>9.2014262477414857</v>
      </c>
      <c r="C55">
        <v>52</v>
      </c>
      <c r="D55">
        <v>2178.3999999999987</v>
      </c>
      <c r="E55">
        <v>768.2</v>
      </c>
      <c r="F55">
        <v>2408.9999999999986</v>
      </c>
      <c r="G55">
        <v>3690.5999999999995</v>
      </c>
      <c r="H55" s="6">
        <v>768.2</v>
      </c>
      <c r="I55">
        <v>947.6</v>
      </c>
      <c r="J55">
        <v>2306.6000000000008</v>
      </c>
      <c r="K55">
        <v>1537.3999999999999</v>
      </c>
      <c r="L55">
        <v>1537.3999999999999</v>
      </c>
      <c r="M55" s="6">
        <v>768.2</v>
      </c>
      <c r="N55">
        <v>768.2</v>
      </c>
      <c r="O55">
        <v>768.2</v>
      </c>
      <c r="P55">
        <v>1537.3999999999999</v>
      </c>
      <c r="Q55">
        <v>768.2</v>
      </c>
    </row>
    <row r="56" spans="1:17" x14ac:dyDescent="0.15">
      <c r="A56">
        <v>53</v>
      </c>
      <c r="B56">
        <f t="shared" si="4"/>
        <v>9.8620886523293265</v>
      </c>
      <c r="C56">
        <v>53</v>
      </c>
      <c r="D56">
        <v>2306.5999999999985</v>
      </c>
      <c r="E56">
        <v>832.30000000000007</v>
      </c>
      <c r="F56">
        <v>2588.4999999999986</v>
      </c>
      <c r="G56">
        <v>4062.3999999999996</v>
      </c>
      <c r="H56" s="6">
        <v>832.30000000000007</v>
      </c>
      <c r="I56">
        <v>1037.4000000000001</v>
      </c>
      <c r="J56">
        <v>2498.900000000001</v>
      </c>
      <c r="K56">
        <v>1665.6</v>
      </c>
      <c r="L56">
        <v>1665.6</v>
      </c>
      <c r="M56" s="6">
        <v>832.30000000000007</v>
      </c>
      <c r="N56">
        <v>832.30000000000007</v>
      </c>
      <c r="O56">
        <v>832.30000000000007</v>
      </c>
      <c r="P56">
        <v>1665.6</v>
      </c>
      <c r="Q56">
        <v>832.30000000000007</v>
      </c>
    </row>
    <row r="57" spans="1:17" x14ac:dyDescent="0.15">
      <c r="A57">
        <v>54</v>
      </c>
      <c r="B57">
        <f t="shared" si="4"/>
        <v>10.57018661756657</v>
      </c>
      <c r="C57">
        <v>54</v>
      </c>
      <c r="D57">
        <v>2434.7999999999984</v>
      </c>
      <c r="E57">
        <v>896.40000000000009</v>
      </c>
      <c r="F57">
        <v>2767.9999999999986</v>
      </c>
      <c r="G57">
        <v>4434.2</v>
      </c>
      <c r="H57" s="6">
        <v>896.40000000000009</v>
      </c>
      <c r="I57">
        <v>1127.2</v>
      </c>
      <c r="J57">
        <v>2691.2000000000012</v>
      </c>
      <c r="K57">
        <v>1793.8</v>
      </c>
      <c r="L57">
        <v>1793.8</v>
      </c>
      <c r="M57" s="6">
        <v>896.40000000000009</v>
      </c>
      <c r="N57">
        <v>896.40000000000009</v>
      </c>
      <c r="O57">
        <v>896.40000000000009</v>
      </c>
      <c r="P57">
        <v>1793.8</v>
      </c>
      <c r="Q57">
        <v>896.40000000000009</v>
      </c>
    </row>
    <row r="58" spans="1:17" x14ac:dyDescent="0.15">
      <c r="A58">
        <v>55</v>
      </c>
      <c r="B58">
        <f t="shared" si="4"/>
        <v>11.329126016707853</v>
      </c>
      <c r="C58">
        <v>55</v>
      </c>
      <c r="D58">
        <v>2562.9999999999982</v>
      </c>
      <c r="E58">
        <v>960.50000000000011</v>
      </c>
      <c r="F58">
        <v>2947.4999999999986</v>
      </c>
      <c r="G58">
        <v>4806</v>
      </c>
      <c r="H58" s="6">
        <v>960.50000000000011</v>
      </c>
      <c r="I58">
        <v>1217</v>
      </c>
      <c r="J58">
        <v>2883.5000000000014</v>
      </c>
      <c r="K58">
        <v>1922</v>
      </c>
      <c r="L58">
        <v>1922</v>
      </c>
      <c r="M58" s="6">
        <v>960.50000000000011</v>
      </c>
      <c r="N58">
        <v>960.50000000000011</v>
      </c>
      <c r="O58">
        <v>960.50000000000011</v>
      </c>
      <c r="P58">
        <v>1922</v>
      </c>
      <c r="Q58">
        <v>960.50000000000011</v>
      </c>
    </row>
    <row r="59" spans="1:17" x14ac:dyDescent="0.15">
      <c r="A59">
        <v>56</v>
      </c>
      <c r="B59">
        <f t="shared" si="4"/>
        <v>12.142557264707481</v>
      </c>
      <c r="C59">
        <v>56</v>
      </c>
      <c r="D59">
        <v>2691.199999999998</v>
      </c>
      <c r="E59">
        <v>1024.6000000000001</v>
      </c>
      <c r="F59">
        <v>3126.9999999999986</v>
      </c>
      <c r="G59">
        <v>5177.8</v>
      </c>
      <c r="H59" s="6">
        <v>1024.6000000000001</v>
      </c>
      <c r="I59">
        <v>1306.8</v>
      </c>
      <c r="J59">
        <v>3075.8000000000015</v>
      </c>
      <c r="K59">
        <v>2050.1999999999998</v>
      </c>
      <c r="L59">
        <v>2050.1999999999998</v>
      </c>
      <c r="M59" s="6">
        <v>1024.6000000000001</v>
      </c>
      <c r="N59">
        <v>1024.6000000000001</v>
      </c>
      <c r="O59">
        <v>1024.6000000000001</v>
      </c>
      <c r="P59">
        <v>2050.1999999999998</v>
      </c>
      <c r="Q59">
        <v>1024.6000000000001</v>
      </c>
    </row>
    <row r="60" spans="1:17" x14ac:dyDescent="0.15">
      <c r="A60">
        <v>57</v>
      </c>
      <c r="B60">
        <f t="shared" si="4"/>
        <v>13.014392876313478</v>
      </c>
      <c r="C60">
        <v>57</v>
      </c>
      <c r="D60">
        <v>2819.3999999999978</v>
      </c>
      <c r="E60">
        <v>1088.7</v>
      </c>
      <c r="F60">
        <v>3306.4999999999986</v>
      </c>
      <c r="G60">
        <v>5549.6</v>
      </c>
      <c r="H60" s="6">
        <v>1088.7</v>
      </c>
      <c r="I60">
        <v>1396.6</v>
      </c>
      <c r="J60">
        <v>3268.1000000000017</v>
      </c>
      <c r="K60">
        <v>2178.3999999999996</v>
      </c>
      <c r="L60">
        <v>2178.3999999999996</v>
      </c>
      <c r="M60" s="6">
        <v>1088.7</v>
      </c>
      <c r="N60">
        <v>1088.7</v>
      </c>
      <c r="O60">
        <v>1088.7</v>
      </c>
      <c r="P60">
        <v>2178.3999999999996</v>
      </c>
      <c r="Q60">
        <v>1088.7</v>
      </c>
    </row>
    <row r="61" spans="1:17" x14ac:dyDescent="0.15">
      <c r="A61">
        <v>58</v>
      </c>
      <c r="B61">
        <f t="shared" si="4"/>
        <v>13.948826284832789</v>
      </c>
      <c r="C61">
        <v>58</v>
      </c>
      <c r="D61">
        <v>2947.5999999999976</v>
      </c>
      <c r="E61">
        <v>1152.8</v>
      </c>
      <c r="F61">
        <v>3485.9999999999986</v>
      </c>
      <c r="G61">
        <v>5921.4000000000005</v>
      </c>
      <c r="H61" s="6">
        <v>1152.8</v>
      </c>
      <c r="I61">
        <v>1486.3999999999999</v>
      </c>
      <c r="J61">
        <v>3460.4000000000019</v>
      </c>
      <c r="K61">
        <v>2306.5999999999995</v>
      </c>
      <c r="L61">
        <v>2306.5999999999995</v>
      </c>
      <c r="M61" s="6">
        <v>1152.8</v>
      </c>
      <c r="N61">
        <v>1152.8</v>
      </c>
      <c r="O61">
        <v>1152.8</v>
      </c>
      <c r="P61">
        <v>2306.5999999999995</v>
      </c>
      <c r="Q61">
        <v>1152.8</v>
      </c>
    </row>
    <row r="62" spans="1:17" x14ac:dyDescent="0.15">
      <c r="A62">
        <v>59</v>
      </c>
      <c r="B62">
        <f t="shared" si="4"/>
        <v>14.950352012083785</v>
      </c>
      <c r="C62">
        <v>59</v>
      </c>
      <c r="D62">
        <v>3075.7999999999975</v>
      </c>
      <c r="E62">
        <v>1216.8999999999999</v>
      </c>
      <c r="F62">
        <v>3665.4999999999986</v>
      </c>
      <c r="G62">
        <v>6293.2000000000007</v>
      </c>
      <c r="H62" s="6">
        <v>1216.8999999999999</v>
      </c>
      <c r="I62">
        <v>1576.1999999999998</v>
      </c>
      <c r="J62">
        <v>3652.7000000000021</v>
      </c>
      <c r="K62">
        <v>2434.7999999999993</v>
      </c>
      <c r="L62">
        <v>2434.7999999999993</v>
      </c>
      <c r="M62" s="6">
        <v>1216.8999999999999</v>
      </c>
      <c r="N62">
        <v>1216.8999999999999</v>
      </c>
      <c r="O62">
        <v>1216.8999999999999</v>
      </c>
      <c r="P62">
        <v>2434.7999999999993</v>
      </c>
      <c r="Q62">
        <v>1216.8999999999999</v>
      </c>
    </row>
    <row r="63" spans="1:17" x14ac:dyDescent="0.15">
      <c r="A63">
        <v>60</v>
      </c>
      <c r="B63">
        <f t="shared" si="4"/>
        <v>16.023787286551403</v>
      </c>
      <c r="C63">
        <v>60</v>
      </c>
      <c r="D63">
        <v>3203.9999999999973</v>
      </c>
      <c r="E63">
        <v>1280.9999999999998</v>
      </c>
      <c r="F63">
        <v>3844.9999999999986</v>
      </c>
      <c r="G63">
        <v>6665.0000000000009</v>
      </c>
      <c r="H63" s="6">
        <v>1280.9999999999998</v>
      </c>
      <c r="I63">
        <v>1665.9999999999998</v>
      </c>
      <c r="J63">
        <v>3845.0000000000023</v>
      </c>
      <c r="K63">
        <v>2562.9999999999991</v>
      </c>
      <c r="L63">
        <v>2562.9999999999991</v>
      </c>
      <c r="M63" s="6">
        <v>1280.9999999999998</v>
      </c>
      <c r="N63">
        <v>1280.9999999999998</v>
      </c>
      <c r="O63">
        <v>1280.9999999999998</v>
      </c>
      <c r="P63">
        <v>2562.9999999999991</v>
      </c>
      <c r="Q63">
        <v>1280.9999999999998</v>
      </c>
    </row>
    <row r="64" spans="1:17" x14ac:dyDescent="0.15">
      <c r="A64">
        <v>61</v>
      </c>
      <c r="B64">
        <f t="shared" si="4"/>
        <v>17.174295213725795</v>
      </c>
      <c r="C64">
        <v>61</v>
      </c>
      <c r="D64">
        <v>3396.3999999999974</v>
      </c>
      <c r="E64">
        <v>1409.2999999999997</v>
      </c>
      <c r="F64">
        <v>4178.4999999999982</v>
      </c>
      <c r="G64">
        <v>7485.8000000000011</v>
      </c>
      <c r="H64" s="6">
        <v>1409.2999999999997</v>
      </c>
      <c r="I64">
        <v>1858.3999999999999</v>
      </c>
      <c r="J64">
        <v>4229.800000000002</v>
      </c>
      <c r="K64">
        <v>2819.4999999999991</v>
      </c>
      <c r="L64">
        <v>2819.4999999999991</v>
      </c>
      <c r="M64" s="6">
        <v>1409.2999999999997</v>
      </c>
      <c r="N64">
        <v>1409.2999999999997</v>
      </c>
      <c r="O64">
        <v>1409.2999999999997</v>
      </c>
      <c r="P64">
        <v>2819.4999999999991</v>
      </c>
      <c r="Q64">
        <v>1409.2999999999997</v>
      </c>
    </row>
    <row r="65" spans="1:17" x14ac:dyDescent="0.15">
      <c r="A65">
        <v>62</v>
      </c>
      <c r="B65">
        <f t="shared" si="4"/>
        <v>18.407409610071308</v>
      </c>
      <c r="C65">
        <v>62</v>
      </c>
      <c r="D65">
        <v>3588.7999999999975</v>
      </c>
      <c r="E65">
        <v>1537.5999999999997</v>
      </c>
      <c r="F65">
        <v>4511.9999999999982</v>
      </c>
      <c r="G65">
        <v>8306.6</v>
      </c>
      <c r="H65" s="6">
        <v>1537.5999999999997</v>
      </c>
      <c r="I65">
        <v>2050.7999999999997</v>
      </c>
      <c r="J65">
        <v>4614.6000000000022</v>
      </c>
      <c r="K65">
        <v>3075.9999999999991</v>
      </c>
      <c r="L65">
        <v>3075.9999999999991</v>
      </c>
      <c r="M65" s="6">
        <v>1537.5999999999997</v>
      </c>
      <c r="N65">
        <v>1537.5999999999997</v>
      </c>
      <c r="O65">
        <v>1537.5999999999997</v>
      </c>
      <c r="P65">
        <v>3075.9999999999991</v>
      </c>
      <c r="Q65">
        <v>1537.5999999999997</v>
      </c>
    </row>
    <row r="66" spans="1:17" x14ac:dyDescent="0.15">
      <c r="A66">
        <v>63</v>
      </c>
      <c r="B66">
        <f t="shared" si="4"/>
        <v>19.729061620074436</v>
      </c>
      <c r="C66">
        <v>63</v>
      </c>
      <c r="D66">
        <v>3781.1999999999975</v>
      </c>
      <c r="E66">
        <v>1665.8999999999996</v>
      </c>
      <c r="F66">
        <v>4845.4999999999982</v>
      </c>
      <c r="G66">
        <v>9127.4</v>
      </c>
      <c r="H66" s="6">
        <v>1665.8999999999996</v>
      </c>
      <c r="I66">
        <v>2243.1999999999998</v>
      </c>
      <c r="J66">
        <v>4999.4000000000024</v>
      </c>
      <c r="K66">
        <v>3332.4999999999991</v>
      </c>
      <c r="L66">
        <v>3332.4999999999991</v>
      </c>
      <c r="M66" s="6">
        <v>1665.8999999999996</v>
      </c>
      <c r="N66">
        <v>1665.8999999999996</v>
      </c>
      <c r="O66">
        <v>1665.8999999999996</v>
      </c>
      <c r="P66">
        <v>3332.4999999999991</v>
      </c>
      <c r="Q66">
        <v>1665.8999999999996</v>
      </c>
    </row>
    <row r="67" spans="1:17" x14ac:dyDescent="0.15">
      <c r="A67">
        <v>64</v>
      </c>
      <c r="B67">
        <f t="shared" si="4"/>
        <v>21.145608244395781</v>
      </c>
      <c r="C67">
        <v>64</v>
      </c>
      <c r="D67">
        <v>3973.5999999999976</v>
      </c>
      <c r="E67">
        <v>1794.1999999999996</v>
      </c>
      <c r="F67">
        <v>5178.9999999999982</v>
      </c>
      <c r="G67">
        <v>9948.1999999999989</v>
      </c>
      <c r="H67" s="6">
        <v>1794.1999999999996</v>
      </c>
      <c r="I67">
        <v>2435.6</v>
      </c>
      <c r="J67">
        <v>5384.2000000000025</v>
      </c>
      <c r="K67">
        <v>3588.9999999999991</v>
      </c>
      <c r="L67">
        <v>3588.9999999999991</v>
      </c>
      <c r="M67" s="6">
        <v>1794.1999999999996</v>
      </c>
      <c r="N67">
        <v>1794.1999999999996</v>
      </c>
      <c r="O67">
        <v>1794.1999999999996</v>
      </c>
      <c r="P67">
        <v>3588.9999999999991</v>
      </c>
      <c r="Q67">
        <v>1794.1999999999996</v>
      </c>
    </row>
    <row r="68" spans="1:17" x14ac:dyDescent="0.15">
      <c r="A68">
        <v>65</v>
      </c>
      <c r="B68">
        <f t="shared" si="4"/>
        <v>22.663862916343401</v>
      </c>
      <c r="C68">
        <v>65</v>
      </c>
      <c r="D68">
        <v>4165.9999999999973</v>
      </c>
      <c r="E68">
        <v>1922.4999999999995</v>
      </c>
      <c r="F68">
        <v>5512.4999999999982</v>
      </c>
      <c r="G68">
        <v>10768.999999999998</v>
      </c>
      <c r="H68" s="6">
        <v>1922.4999999999995</v>
      </c>
      <c r="I68">
        <v>2628</v>
      </c>
      <c r="J68">
        <v>5769.0000000000027</v>
      </c>
      <c r="K68">
        <v>3845.4999999999991</v>
      </c>
      <c r="L68">
        <v>3845.4999999999991</v>
      </c>
      <c r="M68" s="6">
        <v>1922.4999999999995</v>
      </c>
      <c r="N68">
        <v>1922.4999999999995</v>
      </c>
      <c r="O68">
        <v>1922.4999999999995</v>
      </c>
      <c r="P68">
        <v>3845.4999999999991</v>
      </c>
      <c r="Q68">
        <v>1922.4999999999995</v>
      </c>
    </row>
    <row r="69" spans="1:17" x14ac:dyDescent="0.15">
      <c r="A69">
        <v>66</v>
      </c>
      <c r="B69">
        <f t="shared" si="4"/>
        <v>24.291128273736859</v>
      </c>
      <c r="C69">
        <v>66</v>
      </c>
      <c r="D69">
        <v>4358.3999999999969</v>
      </c>
      <c r="E69">
        <v>2050.7999999999997</v>
      </c>
      <c r="F69">
        <v>5845.9999999999982</v>
      </c>
      <c r="G69">
        <v>11589.799999999997</v>
      </c>
      <c r="H69" s="6">
        <v>2050.7999999999997</v>
      </c>
      <c r="I69">
        <v>2820.4</v>
      </c>
      <c r="J69">
        <v>6153.8000000000029</v>
      </c>
      <c r="K69">
        <v>4101.9999999999991</v>
      </c>
      <c r="L69">
        <v>4101.9999999999991</v>
      </c>
      <c r="M69" s="6">
        <v>2050.7999999999997</v>
      </c>
      <c r="N69">
        <v>2050.7999999999997</v>
      </c>
      <c r="O69">
        <v>2050.7999999999997</v>
      </c>
      <c r="P69">
        <v>4101.9999999999991</v>
      </c>
      <c r="Q69">
        <v>2050.7999999999997</v>
      </c>
    </row>
    <row r="70" spans="1:17" x14ac:dyDescent="0.15">
      <c r="A70">
        <v>67</v>
      </c>
      <c r="B70">
        <f t="shared" si="4"/>
        <v>26.03523128379117</v>
      </c>
      <c r="C70">
        <v>67</v>
      </c>
      <c r="D70">
        <v>4550.7999999999965</v>
      </c>
      <c r="E70">
        <v>2179.1</v>
      </c>
      <c r="F70">
        <v>6179.4999999999982</v>
      </c>
      <c r="G70">
        <v>12410.599999999997</v>
      </c>
      <c r="H70" s="6">
        <v>2179.1</v>
      </c>
      <c r="I70">
        <v>3012.8</v>
      </c>
      <c r="J70">
        <v>6538.6000000000031</v>
      </c>
      <c r="K70">
        <v>4358.4999999999991</v>
      </c>
      <c r="L70">
        <v>4358.4999999999991</v>
      </c>
      <c r="M70" s="6">
        <v>2179.1</v>
      </c>
      <c r="N70">
        <v>2179.1</v>
      </c>
      <c r="O70">
        <v>2179.1</v>
      </c>
      <c r="P70">
        <v>4358.4999999999991</v>
      </c>
      <c r="Q70">
        <v>2179.1</v>
      </c>
    </row>
    <row r="71" spans="1:17" x14ac:dyDescent="0.15">
      <c r="A71">
        <v>68</v>
      </c>
      <c r="B71">
        <f t="shared" ref="B71:B102" si="5">B$2^C71*B$1</f>
        <v>27.904560889967382</v>
      </c>
      <c r="C71">
        <v>68</v>
      </c>
      <c r="D71">
        <v>4743.1999999999962</v>
      </c>
      <c r="E71">
        <v>2307.4</v>
      </c>
      <c r="F71">
        <v>6512.9999999999982</v>
      </c>
      <c r="G71">
        <v>13231.399999999996</v>
      </c>
      <c r="H71" s="6">
        <v>2307.4</v>
      </c>
      <c r="I71">
        <v>3205.2000000000003</v>
      </c>
      <c r="J71">
        <v>6923.4000000000033</v>
      </c>
      <c r="K71">
        <v>4614.9999999999991</v>
      </c>
      <c r="L71">
        <v>4614.9999999999991</v>
      </c>
      <c r="M71" s="6">
        <v>2307.4</v>
      </c>
      <c r="N71">
        <v>2307.4</v>
      </c>
      <c r="O71">
        <v>2307.4</v>
      </c>
      <c r="P71">
        <v>4614.9999999999991</v>
      </c>
      <c r="Q71">
        <v>2307.4</v>
      </c>
    </row>
    <row r="72" spans="1:17" x14ac:dyDescent="0.15">
      <c r="A72">
        <v>69</v>
      </c>
      <c r="B72">
        <f t="shared" si="5"/>
        <v>29.908108361867043</v>
      </c>
      <c r="C72">
        <v>69</v>
      </c>
      <c r="D72">
        <v>4935.5999999999958</v>
      </c>
      <c r="E72">
        <v>2435.7000000000003</v>
      </c>
      <c r="F72">
        <v>6846.4999999999982</v>
      </c>
      <c r="G72">
        <v>14052.199999999995</v>
      </c>
      <c r="H72" s="6">
        <v>2435.7000000000003</v>
      </c>
      <c r="I72">
        <v>3397.6000000000004</v>
      </c>
      <c r="J72">
        <v>7308.2000000000035</v>
      </c>
      <c r="K72">
        <v>4871.4999999999991</v>
      </c>
      <c r="L72">
        <v>4871.4999999999991</v>
      </c>
      <c r="M72" s="6">
        <v>2435.7000000000003</v>
      </c>
      <c r="N72">
        <v>2435.7000000000003</v>
      </c>
      <c r="O72">
        <v>2435.7000000000003</v>
      </c>
      <c r="P72">
        <v>4871.4999999999991</v>
      </c>
      <c r="Q72">
        <v>2435.7000000000003</v>
      </c>
    </row>
    <row r="73" spans="1:17" x14ac:dyDescent="0.15">
      <c r="A73">
        <v>70</v>
      </c>
      <c r="B73">
        <f t="shared" si="5"/>
        <v>32.055510542249102</v>
      </c>
      <c r="C73">
        <v>70</v>
      </c>
      <c r="D73">
        <v>5127.9999999999955</v>
      </c>
      <c r="E73">
        <v>2564.0000000000005</v>
      </c>
      <c r="F73">
        <v>7179.9999999999982</v>
      </c>
      <c r="G73">
        <v>14872.999999999995</v>
      </c>
      <c r="H73" s="6">
        <v>2564.0000000000005</v>
      </c>
      <c r="I73">
        <v>3590.0000000000005</v>
      </c>
      <c r="J73">
        <v>7693.0000000000036</v>
      </c>
      <c r="K73">
        <v>5127.9999999999991</v>
      </c>
      <c r="L73">
        <v>5127.9999999999991</v>
      </c>
      <c r="M73" s="6">
        <v>2564.0000000000005</v>
      </c>
      <c r="N73">
        <v>2564.0000000000005</v>
      </c>
      <c r="O73">
        <v>2564.0000000000005</v>
      </c>
      <c r="P73">
        <v>5127.9999999999991</v>
      </c>
      <c r="Q73">
        <v>2564.0000000000005</v>
      </c>
    </row>
    <row r="74" spans="1:17" x14ac:dyDescent="0.15">
      <c r="A74">
        <v>71</v>
      </c>
      <c r="B74">
        <f t="shared" si="5"/>
        <v>34.357096199182592</v>
      </c>
      <c r="C74">
        <v>71</v>
      </c>
      <c r="D74">
        <v>5641.1999999999953</v>
      </c>
      <c r="E74">
        <v>2820.6000000000004</v>
      </c>
      <c r="F74">
        <v>7795.7999999999984</v>
      </c>
      <c r="G74">
        <v>16361.099999999995</v>
      </c>
      <c r="H74" s="6">
        <v>2820.6000000000004</v>
      </c>
      <c r="I74">
        <v>4051.8000000000006</v>
      </c>
      <c r="J74">
        <v>8462.7000000000044</v>
      </c>
      <c r="K74">
        <v>5641.1999999999989</v>
      </c>
      <c r="L74">
        <v>5641.1999999999989</v>
      </c>
      <c r="M74" s="6">
        <v>2820.6000000000004</v>
      </c>
      <c r="N74">
        <v>2820.6000000000004</v>
      </c>
      <c r="O74">
        <v>2820.6000000000004</v>
      </c>
      <c r="P74">
        <v>5641.1999999999989</v>
      </c>
      <c r="Q74">
        <v>2820.6000000000004</v>
      </c>
    </row>
    <row r="75" spans="1:17" x14ac:dyDescent="0.15">
      <c r="A75">
        <v>72</v>
      </c>
      <c r="B75">
        <f t="shared" si="5"/>
        <v>36.823935706283912</v>
      </c>
      <c r="C75">
        <v>72</v>
      </c>
      <c r="D75">
        <v>6154.3999999999951</v>
      </c>
      <c r="E75">
        <v>3077.2000000000003</v>
      </c>
      <c r="F75">
        <v>8411.5999999999985</v>
      </c>
      <c r="G75">
        <v>17849.199999999993</v>
      </c>
      <c r="H75" s="6">
        <v>3077.2000000000003</v>
      </c>
      <c r="I75">
        <v>4513.6000000000004</v>
      </c>
      <c r="J75">
        <v>9232.4000000000051</v>
      </c>
      <c r="K75">
        <v>6154.3999999999987</v>
      </c>
      <c r="L75">
        <v>6154.3999999999987</v>
      </c>
      <c r="M75" s="6">
        <v>3077.2000000000003</v>
      </c>
      <c r="N75">
        <v>3077.2000000000003</v>
      </c>
      <c r="O75">
        <v>3077.2000000000003</v>
      </c>
      <c r="P75">
        <v>6154.3999999999987</v>
      </c>
      <c r="Q75">
        <v>3077.2000000000003</v>
      </c>
    </row>
    <row r="76" spans="1:17" x14ac:dyDescent="0.15">
      <c r="A76">
        <v>73</v>
      </c>
      <c r="B76">
        <f t="shared" si="5"/>
        <v>39.467894289995101</v>
      </c>
      <c r="C76">
        <v>73</v>
      </c>
      <c r="D76">
        <v>6667.5999999999949</v>
      </c>
      <c r="E76">
        <v>3333.8</v>
      </c>
      <c r="F76">
        <v>9027.3999999999978</v>
      </c>
      <c r="G76">
        <v>19337.299999999992</v>
      </c>
      <c r="H76" s="6">
        <v>3333.8</v>
      </c>
      <c r="I76">
        <v>4975.4000000000005</v>
      </c>
      <c r="J76">
        <v>10002.100000000006</v>
      </c>
      <c r="K76">
        <v>6667.5999999999985</v>
      </c>
      <c r="L76">
        <v>6667.5999999999985</v>
      </c>
      <c r="M76" s="6">
        <v>3333.8</v>
      </c>
      <c r="N76">
        <v>3333.8</v>
      </c>
      <c r="O76">
        <v>3333.8</v>
      </c>
      <c r="P76">
        <v>6667.5999999999985</v>
      </c>
      <c r="Q76">
        <v>3333.8</v>
      </c>
    </row>
    <row r="77" spans="1:17" x14ac:dyDescent="0.15">
      <c r="A77">
        <v>74</v>
      </c>
      <c r="B77">
        <f t="shared" si="5"/>
        <v>42.301689100016759</v>
      </c>
      <c r="C77">
        <v>74</v>
      </c>
      <c r="D77">
        <v>7180.7999999999947</v>
      </c>
      <c r="E77">
        <v>3590.4</v>
      </c>
      <c r="F77">
        <v>9643.1999999999971</v>
      </c>
      <c r="G77">
        <v>20825.399999999991</v>
      </c>
      <c r="H77" s="6">
        <v>3590.4</v>
      </c>
      <c r="I77">
        <v>5437.2000000000007</v>
      </c>
      <c r="J77">
        <v>10771.800000000007</v>
      </c>
      <c r="K77">
        <v>7180.7999999999984</v>
      </c>
      <c r="L77">
        <v>7180.7999999999984</v>
      </c>
      <c r="M77" s="6">
        <v>3590.4</v>
      </c>
      <c r="N77">
        <v>3590.4</v>
      </c>
      <c r="O77">
        <v>3590.4</v>
      </c>
      <c r="P77">
        <v>7180.7999999999984</v>
      </c>
      <c r="Q77">
        <v>3590.4</v>
      </c>
    </row>
    <row r="78" spans="1:17" x14ac:dyDescent="0.15">
      <c r="A78">
        <v>75</v>
      </c>
      <c r="B78">
        <f t="shared" si="5"/>
        <v>45.338950377397964</v>
      </c>
      <c r="C78">
        <v>75</v>
      </c>
      <c r="D78">
        <v>7693.9999999999945</v>
      </c>
      <c r="E78">
        <v>3847</v>
      </c>
      <c r="F78">
        <v>10258.999999999996</v>
      </c>
      <c r="G78">
        <v>22313.499999999989</v>
      </c>
      <c r="H78" s="6">
        <v>3847</v>
      </c>
      <c r="I78">
        <v>5899.0000000000009</v>
      </c>
      <c r="J78">
        <v>11541.500000000007</v>
      </c>
      <c r="K78">
        <v>7693.9999999999982</v>
      </c>
      <c r="L78">
        <v>7693.9999999999982</v>
      </c>
      <c r="M78" s="6">
        <v>3847</v>
      </c>
      <c r="N78">
        <v>3847</v>
      </c>
      <c r="O78">
        <v>3847</v>
      </c>
      <c r="P78">
        <v>7693.9999999999982</v>
      </c>
      <c r="Q78">
        <v>3847</v>
      </c>
    </row>
    <row r="79" spans="1:17" x14ac:dyDescent="0.15">
      <c r="A79">
        <v>76</v>
      </c>
      <c r="B79">
        <f t="shared" si="5"/>
        <v>48.594287014495144</v>
      </c>
      <c r="C79">
        <v>76</v>
      </c>
      <c r="D79">
        <v>8207.1999999999953</v>
      </c>
      <c r="E79">
        <v>4103.6000000000004</v>
      </c>
      <c r="F79">
        <v>10874.799999999996</v>
      </c>
      <c r="G79">
        <v>23801.599999999988</v>
      </c>
      <c r="H79" s="6">
        <v>4103.6000000000004</v>
      </c>
      <c r="I79">
        <v>6360.8000000000011</v>
      </c>
      <c r="J79">
        <v>12311.200000000008</v>
      </c>
      <c r="K79">
        <v>8207.1999999999989</v>
      </c>
      <c r="L79">
        <v>8207.1999999999989</v>
      </c>
      <c r="M79" s="6">
        <v>4103.6000000000004</v>
      </c>
      <c r="N79">
        <v>4103.6000000000004</v>
      </c>
      <c r="O79">
        <v>4103.6000000000004</v>
      </c>
      <c r="P79">
        <v>8207.1999999999989</v>
      </c>
      <c r="Q79">
        <v>4103.6000000000004</v>
      </c>
    </row>
    <row r="80" spans="1:17" x14ac:dyDescent="0.15">
      <c r="A80">
        <v>77</v>
      </c>
      <c r="B80">
        <f t="shared" si="5"/>
        <v>52.083356822135904</v>
      </c>
      <c r="C80">
        <v>77</v>
      </c>
      <c r="D80">
        <v>8720.399999999996</v>
      </c>
      <c r="E80">
        <v>4360.2000000000007</v>
      </c>
      <c r="F80">
        <v>11490.599999999995</v>
      </c>
      <c r="G80">
        <v>25289.699999999986</v>
      </c>
      <c r="H80" s="6">
        <v>4360.2000000000007</v>
      </c>
      <c r="I80">
        <v>6822.6000000000013</v>
      </c>
      <c r="J80">
        <v>13080.900000000009</v>
      </c>
      <c r="K80">
        <v>8720.4</v>
      </c>
      <c r="L80">
        <v>8720.4</v>
      </c>
      <c r="M80" s="6">
        <v>4360.2000000000007</v>
      </c>
      <c r="N80">
        <v>4360.2000000000007</v>
      </c>
      <c r="O80">
        <v>4360.2000000000007</v>
      </c>
      <c r="P80">
        <v>8720.4</v>
      </c>
      <c r="Q80">
        <v>4360.2000000000007</v>
      </c>
    </row>
    <row r="81" spans="1:17" x14ac:dyDescent="0.15">
      <c r="A81">
        <v>78</v>
      </c>
      <c r="B81">
        <f t="shared" si="5"/>
        <v>55.822941841965267</v>
      </c>
      <c r="C81">
        <v>78</v>
      </c>
      <c r="D81">
        <v>9233.5999999999967</v>
      </c>
      <c r="E81">
        <v>4616.8000000000011</v>
      </c>
      <c r="F81">
        <v>12106.399999999994</v>
      </c>
      <c r="G81">
        <v>26777.799999999985</v>
      </c>
      <c r="H81" s="6">
        <v>4616.8000000000011</v>
      </c>
      <c r="I81">
        <v>7284.4000000000015</v>
      </c>
      <c r="J81">
        <v>13850.600000000009</v>
      </c>
      <c r="K81">
        <v>9233.6</v>
      </c>
      <c r="L81">
        <v>9233.6</v>
      </c>
      <c r="M81" s="6">
        <v>4616.8000000000011</v>
      </c>
      <c r="N81">
        <v>4616.8000000000011</v>
      </c>
      <c r="O81">
        <v>4616.8000000000011</v>
      </c>
      <c r="P81">
        <v>9233.6</v>
      </c>
      <c r="Q81">
        <v>4616.8000000000011</v>
      </c>
    </row>
    <row r="82" spans="1:17" x14ac:dyDescent="0.15">
      <c r="A82">
        <v>79</v>
      </c>
      <c r="B82">
        <f t="shared" si="5"/>
        <v>59.831029066218385</v>
      </c>
      <c r="C82">
        <v>79</v>
      </c>
      <c r="D82">
        <v>9746.7999999999975</v>
      </c>
      <c r="E82">
        <v>4873.4000000000015</v>
      </c>
      <c r="F82">
        <v>12722.199999999993</v>
      </c>
      <c r="G82">
        <v>28265.899999999983</v>
      </c>
      <c r="H82" s="6">
        <v>4873.4000000000015</v>
      </c>
      <c r="I82">
        <v>7746.2000000000016</v>
      </c>
      <c r="J82">
        <v>14620.30000000001</v>
      </c>
      <c r="K82">
        <v>9746.8000000000011</v>
      </c>
      <c r="L82">
        <v>9746.8000000000011</v>
      </c>
      <c r="M82" s="6">
        <v>4873.4000000000015</v>
      </c>
      <c r="N82">
        <v>4873.4000000000015</v>
      </c>
      <c r="O82">
        <v>4873.4000000000015</v>
      </c>
      <c r="P82">
        <v>9746.8000000000011</v>
      </c>
      <c r="Q82">
        <v>4873.4000000000015</v>
      </c>
    </row>
    <row r="83" spans="1:17" x14ac:dyDescent="0.15">
      <c r="A83">
        <v>80</v>
      </c>
      <c r="B83">
        <f t="shared" si="5"/>
        <v>64.126896953172889</v>
      </c>
      <c r="C83">
        <v>80</v>
      </c>
      <c r="D83">
        <v>10259.999999999998</v>
      </c>
      <c r="E83">
        <v>5130.0000000000018</v>
      </c>
      <c r="F83">
        <v>13337.999999999993</v>
      </c>
      <c r="G83">
        <v>29753.999999999982</v>
      </c>
      <c r="H83" s="6">
        <v>5130.0000000000018</v>
      </c>
      <c r="I83">
        <v>8208.0000000000018</v>
      </c>
      <c r="J83">
        <v>15390.000000000011</v>
      </c>
      <c r="K83">
        <v>10260.000000000002</v>
      </c>
      <c r="L83">
        <v>10260.000000000002</v>
      </c>
      <c r="M83" s="6">
        <v>5130.0000000000018</v>
      </c>
      <c r="N83">
        <v>5130.0000000000018</v>
      </c>
      <c r="O83">
        <v>5130.0000000000018</v>
      </c>
      <c r="P83">
        <v>10260.000000000002</v>
      </c>
      <c r="Q83">
        <v>5130.0000000000018</v>
      </c>
    </row>
    <row r="84" spans="1:17" x14ac:dyDescent="0.15">
      <c r="A84">
        <v>81</v>
      </c>
      <c r="B84">
        <f t="shared" si="5"/>
        <v>68.731208154410695</v>
      </c>
      <c r="C84">
        <v>81</v>
      </c>
      <c r="D84">
        <v>11286.499999999998</v>
      </c>
      <c r="E84">
        <v>5643.2000000000016</v>
      </c>
      <c r="F84">
        <v>14467.199999999993</v>
      </c>
      <c r="G84">
        <v>32730.999999999982</v>
      </c>
      <c r="H84" s="6">
        <v>5643.2000000000016</v>
      </c>
      <c r="I84">
        <v>9234.5000000000018</v>
      </c>
      <c r="J84">
        <v>16929.80000000001</v>
      </c>
      <c r="K84">
        <v>11286.500000000002</v>
      </c>
      <c r="L84">
        <v>11286.500000000002</v>
      </c>
      <c r="M84" s="6">
        <v>5643.2000000000016</v>
      </c>
      <c r="N84">
        <v>5643.2000000000016</v>
      </c>
      <c r="O84">
        <v>5643.2000000000016</v>
      </c>
      <c r="P84">
        <v>11286.500000000002</v>
      </c>
      <c r="Q84">
        <v>5643.2000000000016</v>
      </c>
    </row>
    <row r="85" spans="1:17" x14ac:dyDescent="0.15">
      <c r="A85">
        <v>82</v>
      </c>
      <c r="B85">
        <f t="shared" si="5"/>
        <v>73.666108899897395</v>
      </c>
      <c r="C85">
        <v>82</v>
      </c>
      <c r="D85">
        <v>12312.999999999998</v>
      </c>
      <c r="E85">
        <v>6156.4000000000015</v>
      </c>
      <c r="F85">
        <v>15596.399999999994</v>
      </c>
      <c r="G85">
        <v>35707.999999999985</v>
      </c>
      <c r="H85" s="6">
        <v>6156.4000000000015</v>
      </c>
      <c r="I85">
        <v>10261.000000000002</v>
      </c>
      <c r="J85">
        <v>18469.600000000009</v>
      </c>
      <c r="K85">
        <v>12313.000000000002</v>
      </c>
      <c r="L85">
        <v>12313.000000000002</v>
      </c>
      <c r="M85" s="6">
        <v>6156.4000000000015</v>
      </c>
      <c r="N85">
        <v>6156.4000000000015</v>
      </c>
      <c r="O85">
        <v>6156.4000000000015</v>
      </c>
      <c r="P85">
        <v>12313.000000000002</v>
      </c>
      <c r="Q85">
        <v>6156.4000000000015</v>
      </c>
    </row>
    <row r="86" spans="1:17" x14ac:dyDescent="0.15">
      <c r="A86">
        <v>83</v>
      </c>
      <c r="B86">
        <f t="shared" si="5"/>
        <v>78.955335518910047</v>
      </c>
      <c r="C86">
        <v>83</v>
      </c>
      <c r="D86">
        <v>13339.499999999998</v>
      </c>
      <c r="E86">
        <v>6669.6000000000013</v>
      </c>
      <c r="F86">
        <v>16725.599999999995</v>
      </c>
      <c r="G86">
        <v>38684.999999999985</v>
      </c>
      <c r="H86" s="6">
        <v>6669.6000000000013</v>
      </c>
      <c r="I86">
        <v>11287.500000000002</v>
      </c>
      <c r="J86">
        <v>20009.400000000009</v>
      </c>
      <c r="K86">
        <v>13339.500000000002</v>
      </c>
      <c r="L86">
        <v>13339.500000000002</v>
      </c>
      <c r="M86" s="6">
        <v>6669.6000000000013</v>
      </c>
      <c r="N86">
        <v>6669.6000000000013</v>
      </c>
      <c r="O86">
        <v>6669.6000000000013</v>
      </c>
      <c r="P86">
        <v>13339.500000000002</v>
      </c>
      <c r="Q86">
        <v>6669.6000000000013</v>
      </c>
    </row>
    <row r="87" spans="1:17" x14ac:dyDescent="0.15">
      <c r="A87">
        <v>84</v>
      </c>
      <c r="B87">
        <f t="shared" si="5"/>
        <v>84.624328609167804</v>
      </c>
      <c r="C87">
        <v>84</v>
      </c>
      <c r="D87">
        <v>14365.999999999998</v>
      </c>
      <c r="E87">
        <v>7182.8000000000011</v>
      </c>
      <c r="F87">
        <v>17854.799999999996</v>
      </c>
      <c r="G87">
        <v>41661.999999999985</v>
      </c>
      <c r="H87" s="6">
        <v>7182.8000000000011</v>
      </c>
      <c r="I87">
        <v>12314.000000000002</v>
      </c>
      <c r="J87">
        <v>21549.200000000008</v>
      </c>
      <c r="K87">
        <v>14366.000000000002</v>
      </c>
      <c r="L87">
        <v>14366.000000000002</v>
      </c>
      <c r="M87" s="6">
        <v>7182.8000000000011</v>
      </c>
      <c r="N87">
        <v>7182.8000000000011</v>
      </c>
      <c r="O87">
        <v>7182.8000000000011</v>
      </c>
      <c r="P87">
        <v>14366.000000000002</v>
      </c>
      <c r="Q87">
        <v>7182.8000000000011</v>
      </c>
    </row>
    <row r="88" spans="1:17" x14ac:dyDescent="0.15">
      <c r="A88">
        <v>85</v>
      </c>
      <c r="B88">
        <f t="shared" si="5"/>
        <v>90.700355403306077</v>
      </c>
      <c r="C88">
        <v>85</v>
      </c>
      <c r="D88">
        <v>15392.499999999998</v>
      </c>
      <c r="E88">
        <v>7696.0000000000009</v>
      </c>
      <c r="F88">
        <v>18983.999999999996</v>
      </c>
      <c r="G88">
        <v>44638.999999999985</v>
      </c>
      <c r="H88" s="6">
        <v>7696.0000000000009</v>
      </c>
      <c r="I88">
        <v>13340.500000000002</v>
      </c>
      <c r="J88">
        <v>23089.000000000007</v>
      </c>
      <c r="K88">
        <v>15392.500000000002</v>
      </c>
      <c r="L88">
        <v>15392.500000000002</v>
      </c>
      <c r="M88" s="6">
        <v>7696.0000000000009</v>
      </c>
      <c r="N88">
        <v>7696.0000000000009</v>
      </c>
      <c r="O88">
        <v>7696.0000000000009</v>
      </c>
      <c r="P88">
        <v>15392.500000000002</v>
      </c>
      <c r="Q88">
        <v>7696.0000000000009</v>
      </c>
    </row>
    <row r="89" spans="1:17" x14ac:dyDescent="0.15">
      <c r="A89">
        <v>86</v>
      </c>
      <c r="B89">
        <f t="shared" si="5"/>
        <v>97.212640921263443</v>
      </c>
      <c r="C89">
        <v>86</v>
      </c>
      <c r="D89">
        <v>16419</v>
      </c>
      <c r="E89">
        <v>8209.2000000000007</v>
      </c>
      <c r="F89">
        <v>20113.199999999997</v>
      </c>
      <c r="G89">
        <v>47615.999999999985</v>
      </c>
      <c r="H89" s="6">
        <v>8209.2000000000007</v>
      </c>
      <c r="I89">
        <v>14367.000000000002</v>
      </c>
      <c r="J89">
        <v>24628.800000000007</v>
      </c>
      <c r="K89">
        <v>16419</v>
      </c>
      <c r="L89">
        <v>16419</v>
      </c>
      <c r="M89" s="6">
        <v>8209.2000000000007</v>
      </c>
      <c r="N89">
        <v>8209.2000000000007</v>
      </c>
      <c r="O89">
        <v>8209.2000000000007</v>
      </c>
      <c r="P89">
        <v>16419</v>
      </c>
      <c r="Q89">
        <v>8209.2000000000007</v>
      </c>
    </row>
    <row r="90" spans="1:17" x14ac:dyDescent="0.15">
      <c r="A90">
        <v>87</v>
      </c>
      <c r="B90">
        <f t="shared" si="5"/>
        <v>104.19250853941018</v>
      </c>
      <c r="C90">
        <v>87</v>
      </c>
      <c r="D90">
        <v>17445.5</v>
      </c>
      <c r="E90">
        <v>8722.4000000000015</v>
      </c>
      <c r="F90">
        <v>21242.399999999998</v>
      </c>
      <c r="G90">
        <v>50592.999999999985</v>
      </c>
      <c r="H90" s="6">
        <v>8722.4000000000015</v>
      </c>
      <c r="I90">
        <v>15393.500000000002</v>
      </c>
      <c r="J90">
        <v>26168.600000000006</v>
      </c>
      <c r="K90">
        <v>17445.5</v>
      </c>
      <c r="L90">
        <v>17445.5</v>
      </c>
      <c r="M90" s="6">
        <v>8722.4000000000015</v>
      </c>
      <c r="N90">
        <v>8722.4000000000015</v>
      </c>
      <c r="O90">
        <v>8722.4000000000015</v>
      </c>
      <c r="P90">
        <v>17445.5</v>
      </c>
      <c r="Q90">
        <v>8722.4000000000015</v>
      </c>
    </row>
    <row r="91" spans="1:17" x14ac:dyDescent="0.15">
      <c r="A91">
        <v>88</v>
      </c>
      <c r="B91">
        <f t="shared" si="5"/>
        <v>111.67353065253987</v>
      </c>
      <c r="C91">
        <v>88</v>
      </c>
      <c r="D91">
        <v>18472</v>
      </c>
      <c r="E91">
        <v>9235.6000000000022</v>
      </c>
      <c r="F91">
        <v>22371.599999999999</v>
      </c>
      <c r="G91">
        <v>53569.999999999985</v>
      </c>
      <c r="H91" s="6">
        <v>9235.6000000000022</v>
      </c>
      <c r="I91">
        <v>16420</v>
      </c>
      <c r="J91">
        <v>27708.400000000005</v>
      </c>
      <c r="K91">
        <v>18472</v>
      </c>
      <c r="L91">
        <v>18472</v>
      </c>
      <c r="M91" s="6">
        <v>9235.6000000000022</v>
      </c>
      <c r="N91">
        <v>9235.6000000000022</v>
      </c>
      <c r="O91">
        <v>9235.6000000000022</v>
      </c>
      <c r="P91">
        <v>18472</v>
      </c>
      <c r="Q91">
        <v>9235.6000000000022</v>
      </c>
    </row>
    <row r="92" spans="1:17" x14ac:dyDescent="0.15">
      <c r="A92">
        <v>89</v>
      </c>
      <c r="B92">
        <f t="shared" si="5"/>
        <v>119.69169015339223</v>
      </c>
      <c r="C92">
        <v>89</v>
      </c>
      <c r="D92">
        <v>19498.5</v>
      </c>
      <c r="E92">
        <v>9748.8000000000029</v>
      </c>
      <c r="F92">
        <v>23500.799999999999</v>
      </c>
      <c r="G92">
        <v>56546.999999999985</v>
      </c>
      <c r="H92" s="6">
        <v>9748.8000000000029</v>
      </c>
      <c r="I92">
        <v>17446.5</v>
      </c>
      <c r="J92">
        <v>29248.200000000004</v>
      </c>
      <c r="K92">
        <v>19498.5</v>
      </c>
      <c r="L92">
        <v>19498.5</v>
      </c>
      <c r="M92" s="6">
        <v>9748.8000000000029</v>
      </c>
      <c r="N92">
        <v>9748.8000000000029</v>
      </c>
      <c r="O92">
        <v>9748.8000000000029</v>
      </c>
      <c r="P92">
        <v>19498.5</v>
      </c>
      <c r="Q92">
        <v>9748.8000000000029</v>
      </c>
    </row>
    <row r="93" spans="1:17" x14ac:dyDescent="0.15">
      <c r="A93">
        <v>90</v>
      </c>
      <c r="B93">
        <f t="shared" si="5"/>
        <v>128.28555350640582</v>
      </c>
      <c r="C93">
        <v>90</v>
      </c>
      <c r="D93">
        <v>20525</v>
      </c>
      <c r="E93">
        <v>10262.000000000004</v>
      </c>
      <c r="F93">
        <v>24630</v>
      </c>
      <c r="G93">
        <v>59523.999999999985</v>
      </c>
      <c r="H93" s="6">
        <v>10262.000000000004</v>
      </c>
      <c r="I93">
        <v>18473</v>
      </c>
      <c r="J93">
        <v>30788.000000000004</v>
      </c>
      <c r="K93">
        <v>20525</v>
      </c>
      <c r="L93">
        <v>20525</v>
      </c>
      <c r="M93" s="6">
        <v>10262.000000000004</v>
      </c>
      <c r="N93">
        <v>10262.000000000004</v>
      </c>
      <c r="O93">
        <v>10262.000000000004</v>
      </c>
      <c r="P93">
        <v>20525</v>
      </c>
      <c r="Q93">
        <v>10262.000000000004</v>
      </c>
    </row>
    <row r="94" spans="1:17" x14ac:dyDescent="0.15">
      <c r="A94">
        <v>91</v>
      </c>
      <c r="B94">
        <f t="shared" si="5"/>
        <v>137.49645624816577</v>
      </c>
      <c r="C94">
        <v>91</v>
      </c>
      <c r="D94">
        <v>22578.6</v>
      </c>
      <c r="E94">
        <v>11288.800000000003</v>
      </c>
      <c r="F94">
        <v>26683.7</v>
      </c>
      <c r="G94">
        <v>65479.399999999987</v>
      </c>
      <c r="H94" s="6">
        <v>11288.800000000003</v>
      </c>
      <c r="I94">
        <v>20731.8</v>
      </c>
      <c r="J94">
        <v>33868.400000000001</v>
      </c>
      <c r="K94">
        <v>22578.6</v>
      </c>
      <c r="L94">
        <v>22578.6</v>
      </c>
      <c r="M94" s="6">
        <v>11288.800000000003</v>
      </c>
      <c r="N94">
        <v>11288.800000000003</v>
      </c>
      <c r="O94">
        <v>11288.800000000003</v>
      </c>
      <c r="P94">
        <v>22578.6</v>
      </c>
      <c r="Q94">
        <v>11288.800000000003</v>
      </c>
    </row>
    <row r="95" spans="1:17" x14ac:dyDescent="0.15">
      <c r="A95">
        <v>92</v>
      </c>
      <c r="B95">
        <f t="shared" si="5"/>
        <v>147.36870180678409</v>
      </c>
      <c r="C95">
        <v>92</v>
      </c>
      <c r="D95">
        <v>24632.199999999997</v>
      </c>
      <c r="E95">
        <v>12315.600000000002</v>
      </c>
      <c r="F95">
        <v>28737.4</v>
      </c>
      <c r="G95">
        <v>71434.799999999988</v>
      </c>
      <c r="H95" s="6">
        <v>12315.600000000002</v>
      </c>
      <c r="I95">
        <v>22990.6</v>
      </c>
      <c r="J95">
        <v>36948.800000000003</v>
      </c>
      <c r="K95">
        <v>24632.199999999997</v>
      </c>
      <c r="L95">
        <v>24632.199999999997</v>
      </c>
      <c r="M95" s="6">
        <v>12315.600000000002</v>
      </c>
      <c r="N95">
        <v>12315.600000000002</v>
      </c>
      <c r="O95">
        <v>12315.600000000002</v>
      </c>
      <c r="P95">
        <v>24632.199999999997</v>
      </c>
      <c r="Q95">
        <v>12315.600000000002</v>
      </c>
    </row>
    <row r="96" spans="1:17" x14ac:dyDescent="0.15">
      <c r="A96">
        <v>93</v>
      </c>
      <c r="B96">
        <f t="shared" si="5"/>
        <v>157.94977459651122</v>
      </c>
      <c r="C96">
        <v>93</v>
      </c>
      <c r="D96">
        <v>26685.799999999996</v>
      </c>
      <c r="E96">
        <v>13342.400000000001</v>
      </c>
      <c r="F96">
        <v>30791.100000000002</v>
      </c>
      <c r="G96">
        <v>77390.199999999983</v>
      </c>
      <c r="H96" s="6">
        <v>13342.400000000001</v>
      </c>
      <c r="I96">
        <v>25249.399999999998</v>
      </c>
      <c r="J96">
        <v>40029.200000000004</v>
      </c>
      <c r="K96">
        <v>26685.799999999996</v>
      </c>
      <c r="L96">
        <v>26685.799999999996</v>
      </c>
      <c r="M96" s="6">
        <v>13342.400000000001</v>
      </c>
      <c r="N96">
        <v>13342.400000000001</v>
      </c>
      <c r="O96">
        <v>13342.400000000001</v>
      </c>
      <c r="P96">
        <v>26685.799999999996</v>
      </c>
      <c r="Q96">
        <v>13342.400000000001</v>
      </c>
    </row>
    <row r="97" spans="1:17" x14ac:dyDescent="0.15">
      <c r="A97">
        <v>94</v>
      </c>
      <c r="B97">
        <f t="shared" si="5"/>
        <v>169.29056841254075</v>
      </c>
      <c r="C97">
        <v>94</v>
      </c>
      <c r="D97">
        <v>28739.399999999994</v>
      </c>
      <c r="E97">
        <v>14369.2</v>
      </c>
      <c r="F97">
        <v>32844.800000000003</v>
      </c>
      <c r="G97">
        <v>83345.599999999977</v>
      </c>
      <c r="H97" s="6">
        <v>14369.2</v>
      </c>
      <c r="I97">
        <v>27508.199999999997</v>
      </c>
      <c r="J97">
        <v>43109.600000000006</v>
      </c>
      <c r="K97">
        <v>28739.399999999994</v>
      </c>
      <c r="L97">
        <v>28739.399999999994</v>
      </c>
      <c r="M97" s="6">
        <v>14369.2</v>
      </c>
      <c r="N97">
        <v>14369.2</v>
      </c>
      <c r="O97">
        <v>14369.2</v>
      </c>
      <c r="P97">
        <v>28739.399999999994</v>
      </c>
      <c r="Q97">
        <v>14369.2</v>
      </c>
    </row>
    <row r="98" spans="1:17" x14ac:dyDescent="0.15">
      <c r="A98">
        <v>95</v>
      </c>
      <c r="B98">
        <f t="shared" si="5"/>
        <v>181.44563122456123</v>
      </c>
      <c r="C98">
        <v>95</v>
      </c>
      <c r="D98">
        <v>30792.999999999993</v>
      </c>
      <c r="E98">
        <v>15396</v>
      </c>
      <c r="F98">
        <v>34898.5</v>
      </c>
      <c r="G98">
        <v>89300.999999999971</v>
      </c>
      <c r="H98" s="6">
        <v>15396</v>
      </c>
      <c r="I98">
        <v>29766.999999999996</v>
      </c>
      <c r="J98">
        <v>46190.000000000007</v>
      </c>
      <c r="K98">
        <v>30792.999999999993</v>
      </c>
      <c r="L98">
        <v>30792.999999999993</v>
      </c>
      <c r="M98" s="6">
        <v>15396</v>
      </c>
      <c r="N98">
        <v>15396</v>
      </c>
      <c r="O98">
        <v>15396</v>
      </c>
      <c r="P98">
        <v>30792.999999999993</v>
      </c>
      <c r="Q98">
        <v>15396</v>
      </c>
    </row>
    <row r="99" spans="1:17" x14ac:dyDescent="0.15">
      <c r="A99">
        <v>96</v>
      </c>
      <c r="B99">
        <f t="shared" si="5"/>
        <v>194.47342754648471</v>
      </c>
      <c r="C99">
        <v>96</v>
      </c>
      <c r="D99">
        <v>32846.599999999991</v>
      </c>
      <c r="E99">
        <v>16422.8</v>
      </c>
      <c r="F99">
        <v>36952.199999999997</v>
      </c>
      <c r="G99">
        <v>95256.399999999965</v>
      </c>
      <c r="H99" s="6">
        <v>16422.8</v>
      </c>
      <c r="I99">
        <v>32025.799999999996</v>
      </c>
      <c r="J99">
        <v>49270.400000000009</v>
      </c>
      <c r="K99">
        <v>32846.599999999991</v>
      </c>
      <c r="L99">
        <v>32846.599999999991</v>
      </c>
      <c r="M99" s="6">
        <v>16422.8</v>
      </c>
      <c r="N99">
        <v>16422.8</v>
      </c>
      <c r="O99">
        <v>16422.8</v>
      </c>
      <c r="P99">
        <v>32846.599999999991</v>
      </c>
      <c r="Q99">
        <v>16422.8</v>
      </c>
    </row>
    <row r="100" spans="1:17" x14ac:dyDescent="0.15">
      <c r="A100">
        <v>97</v>
      </c>
      <c r="B100">
        <f t="shared" si="5"/>
        <v>208.43661964432235</v>
      </c>
      <c r="C100">
        <v>97</v>
      </c>
      <c r="D100">
        <v>34900.19999999999</v>
      </c>
      <c r="E100">
        <v>17449.599999999999</v>
      </c>
      <c r="F100">
        <v>39005.899999999994</v>
      </c>
      <c r="G100">
        <v>101211.79999999996</v>
      </c>
      <c r="H100" s="6">
        <v>17449.599999999999</v>
      </c>
      <c r="I100">
        <v>34284.6</v>
      </c>
      <c r="J100">
        <v>52350.80000000001</v>
      </c>
      <c r="K100">
        <v>34900.19999999999</v>
      </c>
      <c r="L100">
        <v>34900.19999999999</v>
      </c>
      <c r="M100" s="6">
        <v>17449.599999999999</v>
      </c>
      <c r="N100">
        <v>17449.599999999999</v>
      </c>
      <c r="O100">
        <v>17449.599999999999</v>
      </c>
      <c r="P100">
        <v>34900.19999999999</v>
      </c>
      <c r="Q100">
        <v>17449.599999999999</v>
      </c>
    </row>
    <row r="101" spans="1:17" x14ac:dyDescent="0.15">
      <c r="A101">
        <v>98</v>
      </c>
      <c r="B101">
        <f t="shared" si="5"/>
        <v>223.40236893478473</v>
      </c>
      <c r="C101">
        <v>98</v>
      </c>
      <c r="D101">
        <v>36953.799999999988</v>
      </c>
      <c r="E101">
        <v>18476.399999999998</v>
      </c>
      <c r="F101">
        <v>41059.599999999991</v>
      </c>
      <c r="G101">
        <v>107167.19999999995</v>
      </c>
      <c r="H101" s="6">
        <v>18476.399999999998</v>
      </c>
      <c r="I101">
        <v>36543.4</v>
      </c>
      <c r="J101">
        <v>55431.200000000012</v>
      </c>
      <c r="K101">
        <v>36953.799999999988</v>
      </c>
      <c r="L101">
        <v>36953.799999999988</v>
      </c>
      <c r="M101" s="6">
        <v>18476.399999999998</v>
      </c>
      <c r="N101">
        <v>18476.399999999998</v>
      </c>
      <c r="O101">
        <v>18476.399999999998</v>
      </c>
      <c r="P101">
        <v>36953.799999999988</v>
      </c>
      <c r="Q101">
        <v>18476.399999999998</v>
      </c>
    </row>
    <row r="102" spans="1:17" x14ac:dyDescent="0.15">
      <c r="A102">
        <v>99</v>
      </c>
      <c r="B102">
        <f t="shared" si="5"/>
        <v>239.44265902430229</v>
      </c>
      <c r="C102">
        <v>99</v>
      </c>
      <c r="D102">
        <v>39007.399999999987</v>
      </c>
      <c r="E102">
        <v>19503.199999999997</v>
      </c>
      <c r="F102">
        <v>43113.299999999988</v>
      </c>
      <c r="G102">
        <v>113122.59999999995</v>
      </c>
      <c r="H102" s="6">
        <v>19503.199999999997</v>
      </c>
      <c r="I102">
        <v>38802.200000000004</v>
      </c>
      <c r="J102">
        <v>58511.600000000013</v>
      </c>
      <c r="K102">
        <v>39007.399999999987</v>
      </c>
      <c r="L102">
        <v>39007.399999999987</v>
      </c>
      <c r="M102" s="6">
        <v>19503.199999999997</v>
      </c>
      <c r="N102">
        <v>19503.199999999997</v>
      </c>
      <c r="O102">
        <v>19503.199999999997</v>
      </c>
      <c r="P102">
        <v>39007.399999999987</v>
      </c>
      <c r="Q102">
        <v>19503.199999999997</v>
      </c>
    </row>
    <row r="103" spans="1:17" x14ac:dyDescent="0.15">
      <c r="A103">
        <v>100</v>
      </c>
      <c r="B103">
        <f t="shared" ref="B103:B107" si="6">B$2^C103*B$1</f>
        <v>256.63464194224724</v>
      </c>
      <c r="C103">
        <v>100</v>
      </c>
      <c r="D103">
        <v>41060.999999999985</v>
      </c>
      <c r="E103">
        <v>20529.999999999996</v>
      </c>
      <c r="F103">
        <v>45166.999999999985</v>
      </c>
      <c r="G103">
        <v>119077.99999999994</v>
      </c>
      <c r="H103" s="6">
        <v>20529.999999999996</v>
      </c>
      <c r="I103">
        <v>41061.000000000007</v>
      </c>
      <c r="J103">
        <v>61592.000000000015</v>
      </c>
      <c r="K103">
        <v>41060.999999999985</v>
      </c>
      <c r="L103">
        <v>41060.999999999985</v>
      </c>
      <c r="M103" s="6">
        <v>20529.999999999996</v>
      </c>
      <c r="N103">
        <v>20529.999999999996</v>
      </c>
      <c r="O103">
        <v>20529.999999999996</v>
      </c>
      <c r="P103">
        <v>41060.999999999985</v>
      </c>
      <c r="Q103">
        <v>20529.999999999996</v>
      </c>
    </row>
    <row r="104" spans="1:17" x14ac:dyDescent="0.15">
      <c r="A104">
        <v>101</v>
      </c>
      <c r="B104">
        <f t="shared" si="6"/>
        <v>275.06100923370064</v>
      </c>
      <c r="C104">
        <v>101</v>
      </c>
      <c r="D104">
        <v>43114.599999999984</v>
      </c>
      <c r="E104">
        <v>21556.799999999996</v>
      </c>
      <c r="F104">
        <v>47220.699999999983</v>
      </c>
      <c r="G104">
        <v>125033.39999999994</v>
      </c>
      <c r="H104" s="6">
        <v>21556.799999999996</v>
      </c>
      <c r="I104">
        <v>43319.80000000001</v>
      </c>
      <c r="J104">
        <v>64672.400000000016</v>
      </c>
      <c r="K104">
        <v>43114.599999999984</v>
      </c>
      <c r="L104">
        <v>43114.599999999984</v>
      </c>
      <c r="M104" s="6">
        <v>21556.799999999996</v>
      </c>
      <c r="N104">
        <v>21556.799999999996</v>
      </c>
      <c r="O104">
        <v>21556.799999999996</v>
      </c>
      <c r="P104">
        <v>43114.599999999984</v>
      </c>
      <c r="Q104">
        <v>21556.799999999996</v>
      </c>
    </row>
    <row r="105" spans="1:17" x14ac:dyDescent="0.15">
      <c r="B105">
        <f t="shared" si="6"/>
        <v>0.25</v>
      </c>
    </row>
    <row r="106" spans="1:17" x14ac:dyDescent="0.15">
      <c r="B106">
        <f t="shared" si="6"/>
        <v>0.25</v>
      </c>
    </row>
    <row r="107" spans="1:17" x14ac:dyDescent="0.15">
      <c r="B107">
        <f t="shared" si="6"/>
        <v>0.25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53"/>
  <sheetViews>
    <sheetView topLeftCell="Q1" workbookViewId="0">
      <selection activeCell="W35" sqref="W35"/>
    </sheetView>
  </sheetViews>
  <sheetFormatPr baseColWidth="10" defaultRowHeight="15" x14ac:dyDescent="0.15"/>
  <cols>
    <col min="23" max="23" width="27.5" bestFit="1" customWidth="1"/>
    <col min="47" max="47" width="42.5" bestFit="1" customWidth="1"/>
    <col min="48" max="52" width="9" customWidth="1"/>
    <col min="53" max="53" width="19.5" bestFit="1" customWidth="1"/>
    <col min="54" max="54" width="17.5" bestFit="1" customWidth="1"/>
  </cols>
  <sheetData>
    <row r="2" spans="2:60" x14ac:dyDescent="0.15">
      <c r="B2" t="s">
        <v>321</v>
      </c>
    </row>
    <row r="3" spans="2:60" x14ac:dyDescent="0.15">
      <c r="R3" t="s">
        <v>347</v>
      </c>
    </row>
    <row r="4" spans="2:60" x14ac:dyDescent="0.15">
      <c r="R4">
        <v>60</v>
      </c>
    </row>
    <row r="5" spans="2:60" x14ac:dyDescent="0.15">
      <c r="R5" t="s">
        <v>348</v>
      </c>
    </row>
    <row r="6" spans="2:60" x14ac:dyDescent="0.15">
      <c r="N6" t="s">
        <v>344</v>
      </c>
      <c r="O6" t="s">
        <v>345</v>
      </c>
      <c r="P6" t="s">
        <v>346</v>
      </c>
      <c r="R6">
        <v>6</v>
      </c>
    </row>
    <row r="7" spans="2:60" x14ac:dyDescent="0.15">
      <c r="B7" t="s">
        <v>322</v>
      </c>
      <c r="W7" t="s">
        <v>352</v>
      </c>
    </row>
    <row r="8" spans="2:60" x14ac:dyDescent="0.15">
      <c r="M8" t="s">
        <v>43</v>
      </c>
      <c r="N8" t="s">
        <v>343</v>
      </c>
    </row>
    <row r="9" spans="2:60" x14ac:dyDescent="0.15">
      <c r="M9">
        <v>1</v>
      </c>
      <c r="N9">
        <v>40</v>
      </c>
      <c r="O9">
        <f>N9/2</f>
        <v>20</v>
      </c>
      <c r="P9">
        <f>O9/2</f>
        <v>10</v>
      </c>
      <c r="R9">
        <f>N9*$R$4/$R$6</f>
        <v>400</v>
      </c>
      <c r="S9">
        <f t="shared" ref="S9:T9" si="0">O9*$R$4/$R$6</f>
        <v>200</v>
      </c>
      <c r="T9">
        <f t="shared" si="0"/>
        <v>100</v>
      </c>
    </row>
    <row r="10" spans="2:60" x14ac:dyDescent="0.15">
      <c r="M10">
        <v>2</v>
      </c>
      <c r="N10">
        <v>80</v>
      </c>
      <c r="O10">
        <f t="shared" ref="O10:P18" si="1">N10/2</f>
        <v>40</v>
      </c>
      <c r="P10">
        <f t="shared" si="1"/>
        <v>20</v>
      </c>
      <c r="R10">
        <f t="shared" ref="R10:R18" si="2">N10*$R$4/$R$6</f>
        <v>800</v>
      </c>
      <c r="S10">
        <f t="shared" ref="S10:S18" si="3">O10*$R$4/$R$6</f>
        <v>400</v>
      </c>
      <c r="T10">
        <f t="shared" ref="T10:T18" si="4">P10*$R$4/$R$6</f>
        <v>200</v>
      </c>
      <c r="W10" t="s">
        <v>353</v>
      </c>
      <c r="AO10" t="s">
        <v>377</v>
      </c>
    </row>
    <row r="11" spans="2:60" x14ac:dyDescent="0.15">
      <c r="M11">
        <v>3</v>
      </c>
      <c r="N11">
        <v>160</v>
      </c>
      <c r="O11">
        <f t="shared" si="1"/>
        <v>80</v>
      </c>
      <c r="P11">
        <f t="shared" si="1"/>
        <v>40</v>
      </c>
      <c r="R11">
        <f t="shared" si="2"/>
        <v>1600</v>
      </c>
      <c r="S11">
        <f t="shared" si="3"/>
        <v>800</v>
      </c>
      <c r="T11">
        <f t="shared" si="4"/>
        <v>400</v>
      </c>
      <c r="AO11" t="s">
        <v>378</v>
      </c>
    </row>
    <row r="12" spans="2:60" x14ac:dyDescent="0.15">
      <c r="B12" t="s">
        <v>323</v>
      </c>
      <c r="M12">
        <v>4</v>
      </c>
      <c r="N12">
        <v>320</v>
      </c>
      <c r="O12">
        <f t="shared" si="1"/>
        <v>160</v>
      </c>
      <c r="P12">
        <f t="shared" si="1"/>
        <v>80</v>
      </c>
      <c r="R12">
        <f t="shared" si="2"/>
        <v>3200</v>
      </c>
      <c r="S12">
        <f t="shared" si="3"/>
        <v>1600</v>
      </c>
      <c r="T12">
        <f t="shared" si="4"/>
        <v>800</v>
      </c>
      <c r="AG12" t="s">
        <v>398</v>
      </c>
      <c r="AO12" t="s">
        <v>379</v>
      </c>
    </row>
    <row r="13" spans="2:60" x14ac:dyDescent="0.15">
      <c r="M13">
        <v>5</v>
      </c>
      <c r="N13">
        <v>640</v>
      </c>
      <c r="O13">
        <f t="shared" si="1"/>
        <v>320</v>
      </c>
      <c r="P13">
        <f t="shared" si="1"/>
        <v>160</v>
      </c>
      <c r="R13">
        <f t="shared" si="2"/>
        <v>6400</v>
      </c>
      <c r="S13">
        <f t="shared" si="3"/>
        <v>3200</v>
      </c>
      <c r="T13">
        <f t="shared" si="4"/>
        <v>1600</v>
      </c>
      <c r="AO13" t="s">
        <v>380</v>
      </c>
    </row>
    <row r="14" spans="2:60" x14ac:dyDescent="0.15">
      <c r="M14">
        <v>6</v>
      </c>
      <c r="N14">
        <v>1280.9999999999998</v>
      </c>
      <c r="O14">
        <f t="shared" si="1"/>
        <v>640.49999999999989</v>
      </c>
      <c r="P14">
        <f t="shared" si="1"/>
        <v>320.24999999999994</v>
      </c>
      <c r="R14">
        <f t="shared" si="2"/>
        <v>12809.999999999998</v>
      </c>
      <c r="S14">
        <f t="shared" si="3"/>
        <v>6404.9999999999991</v>
      </c>
      <c r="T14">
        <f t="shared" si="4"/>
        <v>3202.4999999999995</v>
      </c>
      <c r="AO14" t="s">
        <v>381</v>
      </c>
    </row>
    <row r="15" spans="2:60" x14ac:dyDescent="0.15">
      <c r="M15">
        <v>7</v>
      </c>
      <c r="N15">
        <v>2564.0000000000005</v>
      </c>
      <c r="O15">
        <f t="shared" si="1"/>
        <v>1282.0000000000002</v>
      </c>
      <c r="P15">
        <f t="shared" si="1"/>
        <v>641.00000000000011</v>
      </c>
      <c r="R15">
        <f t="shared" si="2"/>
        <v>25640.000000000004</v>
      </c>
      <c r="S15">
        <f t="shared" si="3"/>
        <v>12820.000000000002</v>
      </c>
      <c r="T15">
        <f t="shared" si="4"/>
        <v>6410.0000000000009</v>
      </c>
    </row>
    <row r="16" spans="2:60" x14ac:dyDescent="0.15">
      <c r="B16" t="s">
        <v>324</v>
      </c>
      <c r="M16">
        <v>8</v>
      </c>
      <c r="N16">
        <v>5130.0000000000018</v>
      </c>
      <c r="O16">
        <f t="shared" si="1"/>
        <v>2565.0000000000009</v>
      </c>
      <c r="P16">
        <f t="shared" si="1"/>
        <v>1282.5000000000005</v>
      </c>
      <c r="R16">
        <f t="shared" si="2"/>
        <v>51300.000000000022</v>
      </c>
      <c r="S16">
        <f t="shared" si="3"/>
        <v>25650.000000000011</v>
      </c>
      <c r="T16">
        <f t="shared" si="4"/>
        <v>12825.000000000005</v>
      </c>
      <c r="BF16" t="s">
        <v>394</v>
      </c>
      <c r="BG16" t="s">
        <v>394</v>
      </c>
      <c r="BH16" t="s">
        <v>394</v>
      </c>
    </row>
    <row r="17" spans="2:60" x14ac:dyDescent="0.15">
      <c r="M17">
        <v>9</v>
      </c>
      <c r="N17">
        <v>10262.000000000004</v>
      </c>
      <c r="O17">
        <f t="shared" si="1"/>
        <v>5131.0000000000018</v>
      </c>
      <c r="P17">
        <f t="shared" si="1"/>
        <v>2565.5000000000009</v>
      </c>
      <c r="R17">
        <f t="shared" si="2"/>
        <v>102620.00000000004</v>
      </c>
      <c r="S17">
        <f t="shared" si="3"/>
        <v>51310.000000000022</v>
      </c>
      <c r="T17">
        <f t="shared" si="4"/>
        <v>25655.000000000011</v>
      </c>
      <c r="AO17" t="s">
        <v>370</v>
      </c>
      <c r="BF17">
        <f>SUM(BF22:BF27)</f>
        <v>51.359516616314195</v>
      </c>
      <c r="BG17">
        <f>SUM(BG22:BG27)</f>
        <v>38.972809667673715</v>
      </c>
      <c r="BH17">
        <f>SUM(BH22:BH27)</f>
        <v>9.6676737160120858</v>
      </c>
    </row>
    <row r="18" spans="2:60" x14ac:dyDescent="0.15">
      <c r="B18" t="s">
        <v>325</v>
      </c>
      <c r="M18">
        <v>10</v>
      </c>
      <c r="N18">
        <v>20529.999999999996</v>
      </c>
      <c r="O18">
        <f t="shared" si="1"/>
        <v>10264.999999999998</v>
      </c>
      <c r="P18">
        <f t="shared" si="1"/>
        <v>5132.4999999999991</v>
      </c>
      <c r="R18">
        <f t="shared" si="2"/>
        <v>205299.99999999997</v>
      </c>
      <c r="S18">
        <f t="shared" si="3"/>
        <v>102649.99999999999</v>
      </c>
      <c r="T18">
        <f t="shared" si="4"/>
        <v>51324.999999999993</v>
      </c>
      <c r="AO18" t="s">
        <v>372</v>
      </c>
      <c r="AV18" t="s">
        <v>385</v>
      </c>
    </row>
    <row r="19" spans="2:60" x14ac:dyDescent="0.15">
      <c r="AO19" t="s">
        <v>371</v>
      </c>
    </row>
    <row r="21" spans="2:60" x14ac:dyDescent="0.15">
      <c r="B21" t="s">
        <v>326</v>
      </c>
      <c r="Z21" t="s">
        <v>359</v>
      </c>
      <c r="AA21" t="s">
        <v>360</v>
      </c>
      <c r="AB21" t="s">
        <v>358</v>
      </c>
      <c r="AC21" t="s">
        <v>361</v>
      </c>
      <c r="AE21" t="s">
        <v>362</v>
      </c>
      <c r="AG21" t="s">
        <v>363</v>
      </c>
      <c r="AI21" t="s">
        <v>359</v>
      </c>
      <c r="AJ21" t="s">
        <v>358</v>
      </c>
      <c r="AK21" t="s">
        <v>361</v>
      </c>
      <c r="AL21" t="s">
        <v>368</v>
      </c>
      <c r="AN21" t="s">
        <v>369</v>
      </c>
      <c r="AO21" t="s">
        <v>376</v>
      </c>
      <c r="AP21" t="s">
        <v>373</v>
      </c>
      <c r="AQ21" t="s">
        <v>374</v>
      </c>
      <c r="AR21" t="s">
        <v>375</v>
      </c>
      <c r="AS21" t="s">
        <v>361</v>
      </c>
      <c r="AT21" t="s">
        <v>368</v>
      </c>
      <c r="AU21" t="s">
        <v>382</v>
      </c>
      <c r="AV21" t="s">
        <v>6</v>
      </c>
      <c r="AW21" t="s">
        <v>373</v>
      </c>
      <c r="AX21" t="s">
        <v>374</v>
      </c>
      <c r="BA21" t="s">
        <v>386</v>
      </c>
      <c r="BB21" t="s">
        <v>387</v>
      </c>
      <c r="BC21" t="s">
        <v>388</v>
      </c>
      <c r="BD21" t="s">
        <v>389</v>
      </c>
      <c r="BE21" t="s">
        <v>390</v>
      </c>
      <c r="BF21" t="s">
        <v>391</v>
      </c>
      <c r="BG21" t="s">
        <v>392</v>
      </c>
      <c r="BH21" t="s">
        <v>393</v>
      </c>
    </row>
    <row r="22" spans="2:60" x14ac:dyDescent="0.15">
      <c r="W22" t="s">
        <v>354</v>
      </c>
      <c r="X22">
        <f>800*6*5</f>
        <v>24000</v>
      </c>
      <c r="Z22" t="s">
        <v>346</v>
      </c>
      <c r="AA22">
        <v>10</v>
      </c>
      <c r="AB22">
        <v>200</v>
      </c>
      <c r="AC22">
        <f>AB22/SUM(AB:AB)</f>
        <v>0.34188034188034189</v>
      </c>
      <c r="AE22">
        <f>AA22*AC22</f>
        <v>3.4188034188034191</v>
      </c>
      <c r="AG22">
        <f>SUM(AE:AE)</f>
        <v>39.487179487179489</v>
      </c>
      <c r="AI22" t="s">
        <v>346</v>
      </c>
      <c r="AJ22">
        <f>AB22+AB25</f>
        <v>300</v>
      </c>
      <c r="AK22">
        <f>AJ22/SUM(AJ:AJ)</f>
        <v>0.51282051282051277</v>
      </c>
      <c r="AL22">
        <f>AK22*100</f>
        <v>51.282051282051277</v>
      </c>
      <c r="AN22">
        <v>1</v>
      </c>
      <c r="AO22">
        <v>100</v>
      </c>
      <c r="AP22">
        <f>(100-AO22)/2</f>
        <v>0</v>
      </c>
      <c r="AQ22">
        <f>100-AP22-AO22</f>
        <v>0</v>
      </c>
      <c r="AR22">
        <f>AO22/SUM(AO22:AQ22)</f>
        <v>1</v>
      </c>
      <c r="AU22" t="s">
        <v>383</v>
      </c>
      <c r="AV22">
        <v>100</v>
      </c>
      <c r="BA22">
        <v>100</v>
      </c>
      <c r="BB22">
        <f>BA22/SUM(BA:BA)</f>
        <v>0.30211480362537763</v>
      </c>
      <c r="BC22">
        <v>80</v>
      </c>
      <c r="BD22">
        <v>20</v>
      </c>
      <c r="BE22">
        <f>100-BC22-BD22</f>
        <v>0</v>
      </c>
      <c r="BF22">
        <f>$BB22*BC22</f>
        <v>24.169184290030209</v>
      </c>
      <c r="BG22">
        <f t="shared" ref="BG22:BH22" si="5">$BB22*BD22</f>
        <v>6.0422960725075523</v>
      </c>
      <c r="BH22">
        <f t="shared" si="5"/>
        <v>0</v>
      </c>
    </row>
    <row r="23" spans="2:60" x14ac:dyDescent="0.15">
      <c r="Z23" t="s">
        <v>345</v>
      </c>
      <c r="AA23">
        <v>20</v>
      </c>
      <c r="AB23">
        <v>150</v>
      </c>
      <c r="AC23">
        <f t="shared" ref="AC23:AC27" si="6">AB23/SUM(AB:AB)</f>
        <v>0.25641025641025639</v>
      </c>
      <c r="AE23">
        <f t="shared" ref="AE23:AE27" si="7">AA23*AC23</f>
        <v>5.1282051282051277</v>
      </c>
      <c r="AI23" t="s">
        <v>345</v>
      </c>
      <c r="AJ23">
        <f>AB23+AB26</f>
        <v>225</v>
      </c>
      <c r="AK23">
        <f t="shared" ref="AK23:AK24" si="8">AJ23/SUM(AJ:AJ)</f>
        <v>0.38461538461538464</v>
      </c>
      <c r="AL23">
        <f t="shared" ref="AL23:AL24" si="9">AK23*100</f>
        <v>38.461538461538467</v>
      </c>
      <c r="AN23">
        <v>2</v>
      </c>
      <c r="AO23">
        <v>80</v>
      </c>
      <c r="AP23">
        <f t="shared" ref="AP23:AP26" si="10">(100-AO23)/2</f>
        <v>10</v>
      </c>
      <c r="AQ23">
        <f t="shared" ref="AQ23:AQ27" si="11">100-AP23-AO23</f>
        <v>10</v>
      </c>
      <c r="AR23">
        <f t="shared" ref="AR23:AR27" si="12">AO23/SUM(AO23:AQ23)</f>
        <v>0.8</v>
      </c>
      <c r="AS23">
        <f>AR22</f>
        <v>1</v>
      </c>
      <c r="AT23">
        <f>1/AS23</f>
        <v>1</v>
      </c>
      <c r="AU23" t="s">
        <v>384</v>
      </c>
      <c r="AV23">
        <f>AV22*(AO23/100)</f>
        <v>80</v>
      </c>
      <c r="AW23">
        <f>(AV22-AV23)/2</f>
        <v>10</v>
      </c>
      <c r="AX23">
        <f>AW23</f>
        <v>10</v>
      </c>
      <c r="AZ23">
        <f>331-11</f>
        <v>320</v>
      </c>
      <c r="BA23">
        <v>100</v>
      </c>
      <c r="BB23">
        <f t="shared" ref="BB23:BB27" si="13">BA23/SUM(BA:BA)</f>
        <v>0.30211480362537763</v>
      </c>
      <c r="BC23">
        <v>50</v>
      </c>
      <c r="BD23">
        <v>50</v>
      </c>
      <c r="BE23">
        <f t="shared" ref="BE23:BE27" si="14">100-BC23-BD23</f>
        <v>0</v>
      </c>
      <c r="BF23">
        <f t="shared" ref="BF23:BF27" si="15">$BB23*BC23</f>
        <v>15.105740181268882</v>
      </c>
      <c r="BG23">
        <f t="shared" ref="BG23:BG27" si="16">$BB23*BD23</f>
        <v>15.105740181268882</v>
      </c>
      <c r="BH23">
        <f t="shared" ref="BH23:BH27" si="17">$BB23*BE23</f>
        <v>0</v>
      </c>
    </row>
    <row r="24" spans="2:60" x14ac:dyDescent="0.15">
      <c r="B24" t="s">
        <v>327</v>
      </c>
      <c r="W24" t="s">
        <v>355</v>
      </c>
      <c r="X24">
        <v>400</v>
      </c>
      <c r="Z24" t="s">
        <v>344</v>
      </c>
      <c r="AA24">
        <v>40</v>
      </c>
      <c r="AB24">
        <v>40</v>
      </c>
      <c r="AC24">
        <f t="shared" si="6"/>
        <v>6.8376068376068383E-2</v>
      </c>
      <c r="AE24">
        <f t="shared" si="7"/>
        <v>2.7350427350427351</v>
      </c>
      <c r="AI24" t="s">
        <v>344</v>
      </c>
      <c r="AJ24">
        <f>AB24+AB27</f>
        <v>60</v>
      </c>
      <c r="AK24">
        <f t="shared" si="8"/>
        <v>0.10256410256410256</v>
      </c>
      <c r="AL24">
        <f t="shared" si="9"/>
        <v>10.256410256410255</v>
      </c>
      <c r="AN24">
        <v>3</v>
      </c>
      <c r="AO24">
        <v>50</v>
      </c>
      <c r="AP24">
        <f t="shared" si="10"/>
        <v>25</v>
      </c>
      <c r="AQ24">
        <f t="shared" si="11"/>
        <v>25</v>
      </c>
      <c r="AR24">
        <f t="shared" si="12"/>
        <v>0.5</v>
      </c>
      <c r="AS24">
        <f>AR23*AS23</f>
        <v>0.8</v>
      </c>
      <c r="AT24">
        <f>1/AS24</f>
        <v>1.25</v>
      </c>
      <c r="AV24">
        <f t="shared" ref="AV24:AV26" si="18">AV23*(AO24/100)</f>
        <v>40</v>
      </c>
      <c r="AW24">
        <f t="shared" ref="AW24:AW26" si="19">(AV23-AV24)/2</f>
        <v>20</v>
      </c>
      <c r="AX24">
        <f t="shared" ref="AX24:AX26" si="20">AW24</f>
        <v>20</v>
      </c>
      <c r="BA24">
        <v>80</v>
      </c>
      <c r="BB24">
        <f t="shared" si="13"/>
        <v>0.24169184290030213</v>
      </c>
      <c r="BC24">
        <v>40</v>
      </c>
      <c r="BD24">
        <v>50</v>
      </c>
      <c r="BE24">
        <f t="shared" si="14"/>
        <v>10</v>
      </c>
      <c r="BF24">
        <f t="shared" si="15"/>
        <v>9.6676737160120858</v>
      </c>
      <c r="BG24">
        <f t="shared" si="16"/>
        <v>12.084592145015106</v>
      </c>
      <c r="BH24">
        <f t="shared" si="17"/>
        <v>2.4169184290030215</v>
      </c>
    </row>
    <row r="25" spans="2:60" x14ac:dyDescent="0.15">
      <c r="Z25" t="s">
        <v>365</v>
      </c>
      <c r="AA25">
        <v>50</v>
      </c>
      <c r="AB25">
        <v>100</v>
      </c>
      <c r="AC25">
        <f t="shared" si="6"/>
        <v>0.17094017094017094</v>
      </c>
      <c r="AE25">
        <f>AA25*AC25</f>
        <v>8.5470085470085468</v>
      </c>
      <c r="AN25">
        <v>4</v>
      </c>
      <c r="AO25">
        <v>25</v>
      </c>
      <c r="AP25">
        <f t="shared" si="10"/>
        <v>37.5</v>
      </c>
      <c r="AQ25">
        <f t="shared" si="11"/>
        <v>37.5</v>
      </c>
      <c r="AR25">
        <f t="shared" si="12"/>
        <v>0.25</v>
      </c>
      <c r="AS25">
        <f>AR24*AS24</f>
        <v>0.4</v>
      </c>
      <c r="AT25">
        <f>1/AS25</f>
        <v>2.5</v>
      </c>
      <c r="AV25">
        <f t="shared" si="18"/>
        <v>10</v>
      </c>
      <c r="AW25">
        <f t="shared" si="19"/>
        <v>15</v>
      </c>
      <c r="AX25">
        <f t="shared" si="20"/>
        <v>15</v>
      </c>
      <c r="BA25">
        <v>40</v>
      </c>
      <c r="BB25">
        <f t="shared" si="13"/>
        <v>0.12084592145015106</v>
      </c>
      <c r="BC25">
        <v>20</v>
      </c>
      <c r="BD25">
        <v>40</v>
      </c>
      <c r="BE25">
        <f t="shared" si="14"/>
        <v>40</v>
      </c>
      <c r="BF25">
        <f t="shared" si="15"/>
        <v>2.4169184290030215</v>
      </c>
      <c r="BG25">
        <f t="shared" si="16"/>
        <v>4.8338368580060429</v>
      </c>
      <c r="BH25">
        <f t="shared" si="17"/>
        <v>4.8338368580060429</v>
      </c>
    </row>
    <row r="26" spans="2:60" x14ac:dyDescent="0.15">
      <c r="W26" t="s">
        <v>356</v>
      </c>
      <c r="X26">
        <f>X22/X24</f>
        <v>60</v>
      </c>
      <c r="Z26" t="s">
        <v>366</v>
      </c>
      <c r="AA26">
        <v>100</v>
      </c>
      <c r="AB26">
        <v>75</v>
      </c>
      <c r="AC26">
        <f t="shared" si="6"/>
        <v>0.12820512820512819</v>
      </c>
      <c r="AE26">
        <f t="shared" si="7"/>
        <v>12.820512820512819</v>
      </c>
      <c r="AN26">
        <v>5</v>
      </c>
      <c r="AO26">
        <v>10</v>
      </c>
      <c r="AP26">
        <f t="shared" si="10"/>
        <v>45</v>
      </c>
      <c r="AQ26">
        <f t="shared" si="11"/>
        <v>45</v>
      </c>
      <c r="AR26">
        <f t="shared" si="12"/>
        <v>0.1</v>
      </c>
      <c r="AS26">
        <f>AR25*AS25</f>
        <v>0.1</v>
      </c>
      <c r="AT26">
        <f>1/AS26</f>
        <v>10</v>
      </c>
      <c r="AV26">
        <f t="shared" si="18"/>
        <v>1</v>
      </c>
      <c r="AW26">
        <f t="shared" si="19"/>
        <v>4.5</v>
      </c>
      <c r="AX26">
        <f t="shared" si="20"/>
        <v>4.5</v>
      </c>
      <c r="BA26">
        <v>10</v>
      </c>
      <c r="BB26">
        <f t="shared" si="13"/>
        <v>3.0211480362537766E-2</v>
      </c>
      <c r="BC26">
        <v>0</v>
      </c>
      <c r="BD26">
        <v>30</v>
      </c>
      <c r="BE26">
        <f t="shared" si="14"/>
        <v>70</v>
      </c>
      <c r="BF26">
        <f t="shared" si="15"/>
        <v>0</v>
      </c>
      <c r="BG26">
        <f t="shared" si="16"/>
        <v>0.90634441087613293</v>
      </c>
      <c r="BH26">
        <f t="shared" si="17"/>
        <v>2.1148036253776437</v>
      </c>
    </row>
    <row r="27" spans="2:60" x14ac:dyDescent="0.15">
      <c r="B27" t="s">
        <v>328</v>
      </c>
      <c r="Z27" t="s">
        <v>367</v>
      </c>
      <c r="AA27">
        <v>200</v>
      </c>
      <c r="AB27">
        <v>20</v>
      </c>
      <c r="AC27">
        <f t="shared" si="6"/>
        <v>3.4188034188034191E-2</v>
      </c>
      <c r="AE27">
        <f t="shared" si="7"/>
        <v>6.8376068376068382</v>
      </c>
      <c r="AN27">
        <v>6</v>
      </c>
      <c r="AO27">
        <v>0</v>
      </c>
      <c r="AP27">
        <v>0</v>
      </c>
      <c r="AQ27">
        <f t="shared" si="11"/>
        <v>100</v>
      </c>
      <c r="AR27">
        <f t="shared" si="12"/>
        <v>0</v>
      </c>
      <c r="AS27">
        <f>AR26*AS26</f>
        <v>1.0000000000000002E-2</v>
      </c>
      <c r="AT27">
        <f>1/AS27</f>
        <v>99.999999999999986</v>
      </c>
      <c r="AV27">
        <f t="shared" ref="AV27" si="21">AV26*(AO27/100)</f>
        <v>0</v>
      </c>
      <c r="AW27">
        <v>0</v>
      </c>
      <c r="AX27">
        <v>1</v>
      </c>
      <c r="BA27">
        <v>1</v>
      </c>
      <c r="BB27">
        <f t="shared" si="13"/>
        <v>3.0211480362537764E-3</v>
      </c>
      <c r="BC27">
        <v>0</v>
      </c>
      <c r="BD27">
        <v>0</v>
      </c>
      <c r="BE27">
        <f t="shared" si="14"/>
        <v>100</v>
      </c>
      <c r="BF27">
        <f t="shared" si="15"/>
        <v>0</v>
      </c>
      <c r="BG27">
        <f t="shared" si="16"/>
        <v>0</v>
      </c>
      <c r="BH27">
        <f t="shared" si="17"/>
        <v>0.30211480362537763</v>
      </c>
    </row>
    <row r="28" spans="2:60" x14ac:dyDescent="0.15">
      <c r="W28" t="s">
        <v>357</v>
      </c>
      <c r="X28">
        <f>80*6*5</f>
        <v>2400</v>
      </c>
    </row>
    <row r="30" spans="2:60" x14ac:dyDescent="0.15">
      <c r="B30" t="s">
        <v>329</v>
      </c>
      <c r="W30" t="s">
        <v>364</v>
      </c>
      <c r="X30">
        <f>X28/X26</f>
        <v>40</v>
      </c>
    </row>
    <row r="32" spans="2:60" x14ac:dyDescent="0.15">
      <c r="Z32" t="s">
        <v>399</v>
      </c>
    </row>
    <row r="33" spans="2:24" x14ac:dyDescent="0.15">
      <c r="B33" t="s">
        <v>334</v>
      </c>
    </row>
    <row r="34" spans="2:24" x14ac:dyDescent="0.15">
      <c r="W34" t="s">
        <v>395</v>
      </c>
      <c r="X34">
        <f>320/11</f>
        <v>29.09090909090909</v>
      </c>
    </row>
    <row r="36" spans="2:24" x14ac:dyDescent="0.15">
      <c r="B36" t="s">
        <v>335</v>
      </c>
      <c r="W36" t="s">
        <v>397</v>
      </c>
      <c r="X36">
        <f>X34*X24</f>
        <v>11636.363636363636</v>
      </c>
    </row>
    <row r="39" spans="2:24" x14ac:dyDescent="0.15">
      <c r="W39" t="s">
        <v>396</v>
      </c>
      <c r="X39">
        <f>X36/50</f>
        <v>232.72727272727272</v>
      </c>
    </row>
    <row r="40" spans="2:24" x14ac:dyDescent="0.15">
      <c r="B40" t="s">
        <v>336</v>
      </c>
    </row>
    <row r="42" spans="2:24" x14ac:dyDescent="0.15">
      <c r="B42" t="s">
        <v>337</v>
      </c>
    </row>
    <row r="44" spans="2:24" x14ac:dyDescent="0.15">
      <c r="B44" t="s">
        <v>338</v>
      </c>
    </row>
    <row r="47" spans="2:24" x14ac:dyDescent="0.15">
      <c r="B47" t="s">
        <v>339</v>
      </c>
    </row>
    <row r="50" spans="2:2" x14ac:dyDescent="0.15">
      <c r="B50" t="s">
        <v>340</v>
      </c>
    </row>
    <row r="52" spans="2:2" x14ac:dyDescent="0.15">
      <c r="B52" t="s">
        <v>341</v>
      </c>
    </row>
    <row r="53" spans="2:2" x14ac:dyDescent="0.15">
      <c r="B53" t="s">
        <v>342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0"/>
  <sheetViews>
    <sheetView workbookViewId="0">
      <selection activeCell="L12" sqref="L12"/>
    </sheetView>
  </sheetViews>
  <sheetFormatPr baseColWidth="10" defaultRowHeight="15" x14ac:dyDescent="0.15"/>
  <cols>
    <col min="1" max="1" width="17.5" bestFit="1" customWidth="1"/>
    <col min="7" max="7" width="13.5" bestFit="1" customWidth="1"/>
    <col min="9" max="9" width="15.5" bestFit="1" customWidth="1"/>
    <col min="10" max="10" width="15.5" customWidth="1"/>
    <col min="11" max="11" width="17.5" bestFit="1" customWidth="1"/>
    <col min="12" max="12" width="11.5" bestFit="1" customWidth="1"/>
    <col min="13" max="13" width="13.5" bestFit="1" customWidth="1"/>
  </cols>
  <sheetData>
    <row r="6" spans="1:12" x14ac:dyDescent="0.15">
      <c r="A6" t="s">
        <v>204</v>
      </c>
      <c r="B6" s="4">
        <v>10</v>
      </c>
      <c r="I6" t="s">
        <v>123</v>
      </c>
      <c r="K6" t="s">
        <v>124</v>
      </c>
    </row>
    <row r="7" spans="1:12" x14ac:dyDescent="0.15">
      <c r="I7" s="10">
        <f>B6</f>
        <v>10</v>
      </c>
      <c r="J7" s="10"/>
      <c r="K7" s="4">
        <v>7</v>
      </c>
    </row>
    <row r="9" spans="1:12" x14ac:dyDescent="0.15">
      <c r="F9" t="s">
        <v>122</v>
      </c>
      <c r="G9" t="s">
        <v>104</v>
      </c>
      <c r="H9" t="s">
        <v>9</v>
      </c>
      <c r="I9" t="s">
        <v>13</v>
      </c>
      <c r="J9" t="s">
        <v>125</v>
      </c>
      <c r="K9" t="s">
        <v>127</v>
      </c>
      <c r="L9" t="s">
        <v>126</v>
      </c>
    </row>
    <row r="10" spans="1:12" x14ac:dyDescent="0.15">
      <c r="F10">
        <v>0</v>
      </c>
      <c r="G10">
        <v>0</v>
      </c>
    </row>
    <row r="11" spans="1:12" x14ac:dyDescent="0.15">
      <c r="F11">
        <v>1</v>
      </c>
      <c r="G11">
        <v>1</v>
      </c>
      <c r="H11">
        <f>VLOOKUP(G11,标准数值!C:O,10,FALSE)</f>
        <v>26</v>
      </c>
      <c r="I11">
        <f>H11*I$7</f>
        <v>260</v>
      </c>
      <c r="K11">
        <f>J11*K$7</f>
        <v>0</v>
      </c>
    </row>
    <row r="12" spans="1:12" x14ac:dyDescent="0.15">
      <c r="F12">
        <v>2</v>
      </c>
      <c r="G12">
        <v>2</v>
      </c>
      <c r="H12">
        <f>VLOOKUP(G12,标准数值!C:O,10,FALSE)</f>
        <v>32</v>
      </c>
      <c r="I12">
        <f>H12*I$7</f>
        <v>320</v>
      </c>
      <c r="J12">
        <f t="shared" ref="J12:J75" si="0">I12-I11</f>
        <v>60</v>
      </c>
      <c r="K12">
        <f>J12*K$7</f>
        <v>420</v>
      </c>
      <c r="L12">
        <f>K12+L11</f>
        <v>420</v>
      </c>
    </row>
    <row r="13" spans="1:12" x14ac:dyDescent="0.15">
      <c r="F13">
        <v>3</v>
      </c>
      <c r="G13">
        <v>3</v>
      </c>
      <c r="H13">
        <f>VLOOKUP(G13,标准数值!C:O,10,FALSE)</f>
        <v>38</v>
      </c>
      <c r="I13">
        <f t="shared" ref="I13:I76" si="1">H13*I$7</f>
        <v>380</v>
      </c>
      <c r="J13">
        <f t="shared" si="0"/>
        <v>60</v>
      </c>
      <c r="K13">
        <f t="shared" ref="K13:K76" si="2">J13*K$7</f>
        <v>420</v>
      </c>
      <c r="L13">
        <f t="shared" ref="L13:L76" si="3">K13+L12</f>
        <v>840</v>
      </c>
    </row>
    <row r="14" spans="1:12" x14ac:dyDescent="0.15">
      <c r="F14">
        <v>4</v>
      </c>
      <c r="G14">
        <v>4</v>
      </c>
      <c r="H14">
        <f>VLOOKUP(G14,标准数值!C:O,10,FALSE)</f>
        <v>44</v>
      </c>
      <c r="I14">
        <f t="shared" si="1"/>
        <v>440</v>
      </c>
      <c r="J14">
        <f t="shared" si="0"/>
        <v>60</v>
      </c>
      <c r="K14">
        <f t="shared" si="2"/>
        <v>420</v>
      </c>
      <c r="L14">
        <f t="shared" si="3"/>
        <v>1260</v>
      </c>
    </row>
    <row r="15" spans="1:12" x14ac:dyDescent="0.15">
      <c r="F15">
        <v>5</v>
      </c>
      <c r="G15">
        <v>5</v>
      </c>
      <c r="H15">
        <f>VLOOKUP(G15,标准数值!C:O,10,FALSE)</f>
        <v>50</v>
      </c>
      <c r="I15">
        <f t="shared" si="1"/>
        <v>500</v>
      </c>
      <c r="J15">
        <f t="shared" si="0"/>
        <v>60</v>
      </c>
      <c r="K15">
        <f t="shared" si="2"/>
        <v>420</v>
      </c>
      <c r="L15">
        <f t="shared" si="3"/>
        <v>1680</v>
      </c>
    </row>
    <row r="16" spans="1:12" x14ac:dyDescent="0.15">
      <c r="F16">
        <v>6</v>
      </c>
      <c r="G16">
        <v>6</v>
      </c>
      <c r="H16">
        <f>VLOOKUP(G16,标准数值!C:O,10,FALSE)</f>
        <v>56</v>
      </c>
      <c r="I16">
        <f t="shared" si="1"/>
        <v>560</v>
      </c>
      <c r="J16">
        <f t="shared" si="0"/>
        <v>60</v>
      </c>
      <c r="K16">
        <f t="shared" si="2"/>
        <v>420</v>
      </c>
      <c r="L16">
        <f t="shared" si="3"/>
        <v>2100</v>
      </c>
    </row>
    <row r="17" spans="6:13" x14ac:dyDescent="0.15">
      <c r="F17">
        <v>7</v>
      </c>
      <c r="G17">
        <v>7</v>
      </c>
      <c r="H17">
        <f>VLOOKUP(G17,标准数值!C:O,10,FALSE)</f>
        <v>62</v>
      </c>
      <c r="I17">
        <f t="shared" si="1"/>
        <v>620</v>
      </c>
      <c r="J17">
        <f t="shared" si="0"/>
        <v>60</v>
      </c>
      <c r="K17">
        <f t="shared" si="2"/>
        <v>420</v>
      </c>
      <c r="L17">
        <f t="shared" si="3"/>
        <v>2520</v>
      </c>
    </row>
    <row r="18" spans="6:13" x14ac:dyDescent="0.15">
      <c r="F18">
        <v>8</v>
      </c>
      <c r="G18">
        <v>8</v>
      </c>
      <c r="H18">
        <f>VLOOKUP(G18,标准数值!C:O,10,FALSE)</f>
        <v>68</v>
      </c>
      <c r="I18">
        <f t="shared" si="1"/>
        <v>680</v>
      </c>
      <c r="J18">
        <f t="shared" si="0"/>
        <v>60</v>
      </c>
      <c r="K18">
        <f t="shared" si="2"/>
        <v>420</v>
      </c>
      <c r="L18">
        <f t="shared" si="3"/>
        <v>2940</v>
      </c>
    </row>
    <row r="19" spans="6:13" x14ac:dyDescent="0.15">
      <c r="F19">
        <v>9</v>
      </c>
      <c r="G19">
        <v>9</v>
      </c>
      <c r="H19">
        <f>VLOOKUP(G19,标准数值!C:O,10,FALSE)</f>
        <v>74</v>
      </c>
      <c r="I19">
        <f t="shared" si="1"/>
        <v>740</v>
      </c>
      <c r="J19">
        <f t="shared" si="0"/>
        <v>60</v>
      </c>
      <c r="K19">
        <f t="shared" si="2"/>
        <v>420</v>
      </c>
      <c r="L19">
        <f t="shared" si="3"/>
        <v>3360</v>
      </c>
    </row>
    <row r="20" spans="6:13" x14ac:dyDescent="0.15">
      <c r="F20">
        <v>10</v>
      </c>
      <c r="G20">
        <v>10</v>
      </c>
      <c r="H20">
        <f>VLOOKUP(G20,标准数值!C:O,10,FALSE)</f>
        <v>80</v>
      </c>
      <c r="I20">
        <f t="shared" si="1"/>
        <v>800</v>
      </c>
      <c r="J20">
        <f t="shared" si="0"/>
        <v>60</v>
      </c>
      <c r="K20">
        <f t="shared" si="2"/>
        <v>420</v>
      </c>
      <c r="L20">
        <f t="shared" si="3"/>
        <v>3780</v>
      </c>
    </row>
    <row r="21" spans="6:13" x14ac:dyDescent="0.15">
      <c r="F21">
        <v>11</v>
      </c>
      <c r="G21">
        <v>11</v>
      </c>
      <c r="H21">
        <f>VLOOKUP(G21,标准数值!C:O,10,FALSE)</f>
        <v>88</v>
      </c>
      <c r="I21">
        <f t="shared" si="1"/>
        <v>880</v>
      </c>
      <c r="J21">
        <f t="shared" si="0"/>
        <v>80</v>
      </c>
      <c r="K21">
        <f t="shared" si="2"/>
        <v>560</v>
      </c>
      <c r="L21">
        <f t="shared" si="3"/>
        <v>4340</v>
      </c>
    </row>
    <row r="22" spans="6:13" x14ac:dyDescent="0.15">
      <c r="F22">
        <v>12</v>
      </c>
      <c r="G22">
        <v>12</v>
      </c>
      <c r="H22">
        <f>VLOOKUP(G22,标准数值!C:O,10,FALSE)</f>
        <v>96</v>
      </c>
      <c r="I22">
        <f t="shared" si="1"/>
        <v>960</v>
      </c>
      <c r="J22">
        <f t="shared" si="0"/>
        <v>80</v>
      </c>
      <c r="K22">
        <f t="shared" si="2"/>
        <v>560</v>
      </c>
      <c r="L22">
        <f t="shared" si="3"/>
        <v>4900</v>
      </c>
    </row>
    <row r="23" spans="6:13" x14ac:dyDescent="0.15">
      <c r="F23">
        <v>13</v>
      </c>
      <c r="G23">
        <v>13</v>
      </c>
      <c r="H23">
        <f>VLOOKUP(G23,标准数值!C:O,10,FALSE)</f>
        <v>104</v>
      </c>
      <c r="I23">
        <f t="shared" si="1"/>
        <v>1040</v>
      </c>
      <c r="J23">
        <f t="shared" si="0"/>
        <v>80</v>
      </c>
      <c r="K23">
        <f t="shared" si="2"/>
        <v>560</v>
      </c>
      <c r="L23">
        <f t="shared" si="3"/>
        <v>5460</v>
      </c>
    </row>
    <row r="24" spans="6:13" x14ac:dyDescent="0.15">
      <c r="F24">
        <v>14</v>
      </c>
      <c r="G24">
        <v>14</v>
      </c>
      <c r="H24">
        <f>VLOOKUP(G24,标准数值!C:O,10,FALSE)</f>
        <v>112</v>
      </c>
      <c r="I24">
        <f t="shared" si="1"/>
        <v>1120</v>
      </c>
      <c r="J24">
        <f t="shared" si="0"/>
        <v>80</v>
      </c>
      <c r="K24">
        <f t="shared" si="2"/>
        <v>560</v>
      </c>
      <c r="L24">
        <f t="shared" si="3"/>
        <v>6020</v>
      </c>
    </row>
    <row r="25" spans="6:13" x14ac:dyDescent="0.15">
      <c r="F25">
        <v>15</v>
      </c>
      <c r="G25">
        <v>15</v>
      </c>
      <c r="H25">
        <f>VLOOKUP(G25,标准数值!C:O,10,FALSE)</f>
        <v>120</v>
      </c>
      <c r="I25">
        <f t="shared" si="1"/>
        <v>1200</v>
      </c>
      <c r="J25">
        <f t="shared" si="0"/>
        <v>80</v>
      </c>
      <c r="K25">
        <f t="shared" si="2"/>
        <v>560</v>
      </c>
      <c r="L25">
        <f t="shared" si="3"/>
        <v>6580</v>
      </c>
    </row>
    <row r="26" spans="6:13" x14ac:dyDescent="0.15">
      <c r="F26">
        <v>16</v>
      </c>
      <c r="G26">
        <v>16</v>
      </c>
      <c r="H26">
        <f>VLOOKUP(G26,标准数值!C:O,10,FALSE)</f>
        <v>128</v>
      </c>
      <c r="I26">
        <f t="shared" si="1"/>
        <v>1280</v>
      </c>
      <c r="J26">
        <f t="shared" si="0"/>
        <v>80</v>
      </c>
      <c r="K26">
        <f t="shared" si="2"/>
        <v>560</v>
      </c>
      <c r="L26">
        <f t="shared" si="3"/>
        <v>7140</v>
      </c>
    </row>
    <row r="27" spans="6:13" x14ac:dyDescent="0.15">
      <c r="F27">
        <v>17</v>
      </c>
      <c r="G27">
        <v>17</v>
      </c>
      <c r="H27">
        <f>VLOOKUP(G27,标准数值!C:O,10,FALSE)</f>
        <v>136</v>
      </c>
      <c r="I27">
        <f t="shared" si="1"/>
        <v>1360</v>
      </c>
      <c r="J27">
        <f t="shared" si="0"/>
        <v>80</v>
      </c>
      <c r="K27">
        <f t="shared" si="2"/>
        <v>560</v>
      </c>
      <c r="L27">
        <f t="shared" si="3"/>
        <v>7700</v>
      </c>
    </row>
    <row r="28" spans="6:13" x14ac:dyDescent="0.15">
      <c r="F28">
        <v>18</v>
      </c>
      <c r="G28">
        <v>18</v>
      </c>
      <c r="H28">
        <f>VLOOKUP(G28,标准数值!C:O,10,FALSE)</f>
        <v>144</v>
      </c>
      <c r="I28">
        <f t="shared" si="1"/>
        <v>1440</v>
      </c>
      <c r="J28">
        <f t="shared" si="0"/>
        <v>80</v>
      </c>
      <c r="K28">
        <f t="shared" si="2"/>
        <v>560</v>
      </c>
      <c r="L28">
        <f t="shared" si="3"/>
        <v>8260</v>
      </c>
    </row>
    <row r="29" spans="6:13" x14ac:dyDescent="0.15">
      <c r="F29">
        <v>19</v>
      </c>
      <c r="G29">
        <v>19</v>
      </c>
      <c r="H29">
        <f>VLOOKUP(G29,标准数值!C:O,10,FALSE)</f>
        <v>152</v>
      </c>
      <c r="I29">
        <f t="shared" si="1"/>
        <v>1520</v>
      </c>
      <c r="J29">
        <f t="shared" si="0"/>
        <v>80</v>
      </c>
      <c r="K29">
        <f t="shared" si="2"/>
        <v>560</v>
      </c>
      <c r="L29">
        <f t="shared" si="3"/>
        <v>8820</v>
      </c>
    </row>
    <row r="30" spans="6:13" x14ac:dyDescent="0.15">
      <c r="F30">
        <v>20</v>
      </c>
      <c r="G30">
        <v>20</v>
      </c>
      <c r="H30">
        <f>VLOOKUP(G30,标准数值!C:O,10,FALSE)</f>
        <v>160</v>
      </c>
      <c r="I30">
        <f t="shared" si="1"/>
        <v>1600</v>
      </c>
      <c r="J30">
        <f t="shared" si="0"/>
        <v>80</v>
      </c>
      <c r="K30">
        <f t="shared" si="2"/>
        <v>560</v>
      </c>
      <c r="L30" s="8">
        <f t="shared" si="3"/>
        <v>9380</v>
      </c>
      <c r="M30" t="s">
        <v>131</v>
      </c>
    </row>
    <row r="31" spans="6:13" x14ac:dyDescent="0.15">
      <c r="F31">
        <v>21</v>
      </c>
      <c r="G31">
        <v>21</v>
      </c>
      <c r="H31">
        <f>VLOOKUP(G31,标准数值!C:O,10,FALSE)</f>
        <v>176</v>
      </c>
      <c r="I31">
        <f t="shared" si="1"/>
        <v>1760</v>
      </c>
      <c r="J31">
        <f t="shared" si="0"/>
        <v>160</v>
      </c>
      <c r="K31">
        <f t="shared" si="2"/>
        <v>1120</v>
      </c>
      <c r="L31">
        <f t="shared" si="3"/>
        <v>10500</v>
      </c>
    </row>
    <row r="32" spans="6:13" x14ac:dyDescent="0.15">
      <c r="F32">
        <v>22</v>
      </c>
      <c r="G32">
        <v>22</v>
      </c>
      <c r="H32">
        <f>VLOOKUP(G32,标准数值!C:O,10,FALSE)</f>
        <v>192</v>
      </c>
      <c r="I32">
        <f t="shared" si="1"/>
        <v>1920</v>
      </c>
      <c r="J32">
        <f t="shared" si="0"/>
        <v>160</v>
      </c>
      <c r="K32">
        <f t="shared" si="2"/>
        <v>1120</v>
      </c>
      <c r="L32">
        <f t="shared" si="3"/>
        <v>11620</v>
      </c>
    </row>
    <row r="33" spans="6:12" x14ac:dyDescent="0.15">
      <c r="F33">
        <v>23</v>
      </c>
      <c r="G33">
        <v>23</v>
      </c>
      <c r="H33">
        <f>VLOOKUP(G33,标准数值!C:O,10,FALSE)</f>
        <v>208</v>
      </c>
      <c r="I33">
        <f t="shared" si="1"/>
        <v>2080</v>
      </c>
      <c r="J33">
        <f t="shared" si="0"/>
        <v>160</v>
      </c>
      <c r="K33">
        <f t="shared" si="2"/>
        <v>1120</v>
      </c>
      <c r="L33">
        <f t="shared" si="3"/>
        <v>12740</v>
      </c>
    </row>
    <row r="34" spans="6:12" x14ac:dyDescent="0.15">
      <c r="F34">
        <v>24</v>
      </c>
      <c r="G34">
        <v>24</v>
      </c>
      <c r="H34">
        <f>VLOOKUP(G34,标准数值!C:O,10,FALSE)</f>
        <v>224</v>
      </c>
      <c r="I34">
        <f t="shared" si="1"/>
        <v>2240</v>
      </c>
      <c r="J34">
        <f t="shared" si="0"/>
        <v>160</v>
      </c>
      <c r="K34">
        <f t="shared" si="2"/>
        <v>1120</v>
      </c>
      <c r="L34">
        <f t="shared" si="3"/>
        <v>13860</v>
      </c>
    </row>
    <row r="35" spans="6:12" x14ac:dyDescent="0.15">
      <c r="F35">
        <v>25</v>
      </c>
      <c r="G35">
        <v>25</v>
      </c>
      <c r="H35">
        <f>VLOOKUP(G35,标准数值!C:O,10,FALSE)</f>
        <v>240</v>
      </c>
      <c r="I35">
        <f t="shared" si="1"/>
        <v>2400</v>
      </c>
      <c r="J35">
        <f t="shared" si="0"/>
        <v>160</v>
      </c>
      <c r="K35">
        <f t="shared" si="2"/>
        <v>1120</v>
      </c>
      <c r="L35">
        <f t="shared" si="3"/>
        <v>14980</v>
      </c>
    </row>
    <row r="36" spans="6:12" x14ac:dyDescent="0.15">
      <c r="F36">
        <v>26</v>
      </c>
      <c r="G36">
        <v>26</v>
      </c>
      <c r="H36">
        <f>VLOOKUP(G36,标准数值!C:O,10,FALSE)</f>
        <v>256</v>
      </c>
      <c r="I36">
        <f t="shared" si="1"/>
        <v>2560</v>
      </c>
      <c r="J36">
        <f t="shared" si="0"/>
        <v>160</v>
      </c>
      <c r="K36">
        <f t="shared" si="2"/>
        <v>1120</v>
      </c>
      <c r="L36">
        <f t="shared" si="3"/>
        <v>16100</v>
      </c>
    </row>
    <row r="37" spans="6:12" x14ac:dyDescent="0.15">
      <c r="F37">
        <v>27</v>
      </c>
      <c r="G37">
        <v>27</v>
      </c>
      <c r="H37">
        <f>VLOOKUP(G37,标准数值!C:O,10,FALSE)</f>
        <v>272</v>
      </c>
      <c r="I37">
        <f t="shared" si="1"/>
        <v>2720</v>
      </c>
      <c r="J37">
        <f t="shared" si="0"/>
        <v>160</v>
      </c>
      <c r="K37">
        <f t="shared" si="2"/>
        <v>1120</v>
      </c>
      <c r="L37">
        <f t="shared" si="3"/>
        <v>17220</v>
      </c>
    </row>
    <row r="38" spans="6:12" x14ac:dyDescent="0.15">
      <c r="F38">
        <v>28</v>
      </c>
      <c r="G38">
        <v>28</v>
      </c>
      <c r="H38">
        <f>VLOOKUP(G38,标准数值!C:O,10,FALSE)</f>
        <v>288</v>
      </c>
      <c r="I38">
        <f t="shared" si="1"/>
        <v>2880</v>
      </c>
      <c r="J38">
        <f t="shared" si="0"/>
        <v>160</v>
      </c>
      <c r="K38">
        <f t="shared" si="2"/>
        <v>1120</v>
      </c>
      <c r="L38">
        <f t="shared" si="3"/>
        <v>18340</v>
      </c>
    </row>
    <row r="39" spans="6:12" x14ac:dyDescent="0.15">
      <c r="F39">
        <v>29</v>
      </c>
      <c r="G39">
        <v>29</v>
      </c>
      <c r="H39">
        <f>VLOOKUP(G39,标准数值!C:O,10,FALSE)</f>
        <v>304</v>
      </c>
      <c r="I39">
        <f t="shared" si="1"/>
        <v>3040</v>
      </c>
      <c r="J39">
        <f t="shared" si="0"/>
        <v>160</v>
      </c>
      <c r="K39">
        <f t="shared" si="2"/>
        <v>1120</v>
      </c>
      <c r="L39">
        <f t="shared" si="3"/>
        <v>19460</v>
      </c>
    </row>
    <row r="40" spans="6:12" x14ac:dyDescent="0.15">
      <c r="F40">
        <v>30</v>
      </c>
      <c r="G40">
        <v>30</v>
      </c>
      <c r="H40">
        <f>VLOOKUP(G40,标准数值!C:O,10,FALSE)</f>
        <v>320</v>
      </c>
      <c r="I40">
        <f t="shared" si="1"/>
        <v>3200</v>
      </c>
      <c r="J40">
        <f t="shared" si="0"/>
        <v>160</v>
      </c>
      <c r="K40">
        <f t="shared" si="2"/>
        <v>1120</v>
      </c>
      <c r="L40">
        <f t="shared" si="3"/>
        <v>20580</v>
      </c>
    </row>
    <row r="41" spans="6:12" x14ac:dyDescent="0.15">
      <c r="F41">
        <v>31</v>
      </c>
      <c r="G41">
        <v>31</v>
      </c>
      <c r="H41">
        <f>VLOOKUP(G41,标准数值!C:O,10,FALSE)</f>
        <v>352</v>
      </c>
      <c r="I41">
        <f t="shared" si="1"/>
        <v>3520</v>
      </c>
      <c r="J41">
        <f t="shared" si="0"/>
        <v>320</v>
      </c>
      <c r="K41">
        <f t="shared" si="2"/>
        <v>2240</v>
      </c>
      <c r="L41">
        <f t="shared" si="3"/>
        <v>22820</v>
      </c>
    </row>
    <row r="42" spans="6:12" x14ac:dyDescent="0.15">
      <c r="F42">
        <v>32</v>
      </c>
      <c r="G42">
        <v>32</v>
      </c>
      <c r="H42">
        <f>VLOOKUP(G42,标准数值!C:O,10,FALSE)</f>
        <v>384</v>
      </c>
      <c r="I42">
        <f t="shared" si="1"/>
        <v>3840</v>
      </c>
      <c r="J42">
        <f t="shared" si="0"/>
        <v>320</v>
      </c>
      <c r="K42">
        <f t="shared" si="2"/>
        <v>2240</v>
      </c>
      <c r="L42">
        <f t="shared" si="3"/>
        <v>25060</v>
      </c>
    </row>
    <row r="43" spans="6:12" x14ac:dyDescent="0.15">
      <c r="F43">
        <v>33</v>
      </c>
      <c r="G43">
        <v>33</v>
      </c>
      <c r="H43">
        <f>VLOOKUP(G43,标准数值!C:O,10,FALSE)</f>
        <v>416</v>
      </c>
      <c r="I43">
        <f t="shared" si="1"/>
        <v>4160</v>
      </c>
      <c r="J43">
        <f t="shared" si="0"/>
        <v>320</v>
      </c>
      <c r="K43">
        <f t="shared" si="2"/>
        <v>2240</v>
      </c>
      <c r="L43">
        <f t="shared" si="3"/>
        <v>27300</v>
      </c>
    </row>
    <row r="44" spans="6:12" x14ac:dyDescent="0.15">
      <c r="F44">
        <v>34</v>
      </c>
      <c r="G44">
        <v>34</v>
      </c>
      <c r="H44">
        <f>VLOOKUP(G44,标准数值!C:O,10,FALSE)</f>
        <v>448</v>
      </c>
      <c r="I44">
        <f t="shared" si="1"/>
        <v>4480</v>
      </c>
      <c r="J44">
        <f t="shared" si="0"/>
        <v>320</v>
      </c>
      <c r="K44">
        <f t="shared" si="2"/>
        <v>2240</v>
      </c>
      <c r="L44">
        <f t="shared" si="3"/>
        <v>29540</v>
      </c>
    </row>
    <row r="45" spans="6:12" x14ac:dyDescent="0.15">
      <c r="F45">
        <v>35</v>
      </c>
      <c r="G45">
        <v>35</v>
      </c>
      <c r="H45">
        <f>VLOOKUP(G45,标准数值!C:O,10,FALSE)</f>
        <v>480</v>
      </c>
      <c r="I45">
        <f t="shared" si="1"/>
        <v>4800</v>
      </c>
      <c r="J45">
        <f t="shared" si="0"/>
        <v>320</v>
      </c>
      <c r="K45">
        <f t="shared" si="2"/>
        <v>2240</v>
      </c>
      <c r="L45">
        <f t="shared" si="3"/>
        <v>31780</v>
      </c>
    </row>
    <row r="46" spans="6:12" x14ac:dyDescent="0.15">
      <c r="F46">
        <v>36</v>
      </c>
      <c r="G46">
        <v>36</v>
      </c>
      <c r="H46">
        <f>VLOOKUP(G46,标准数值!C:O,10,FALSE)</f>
        <v>512</v>
      </c>
      <c r="I46">
        <f t="shared" si="1"/>
        <v>5120</v>
      </c>
      <c r="J46">
        <f t="shared" si="0"/>
        <v>320</v>
      </c>
      <c r="K46">
        <f t="shared" si="2"/>
        <v>2240</v>
      </c>
      <c r="L46">
        <f t="shared" si="3"/>
        <v>34020</v>
      </c>
    </row>
    <row r="47" spans="6:12" x14ac:dyDescent="0.15">
      <c r="F47">
        <v>37</v>
      </c>
      <c r="G47">
        <v>37</v>
      </c>
      <c r="H47">
        <f>VLOOKUP(G47,标准数值!C:O,10,FALSE)</f>
        <v>544</v>
      </c>
      <c r="I47">
        <f t="shared" si="1"/>
        <v>5440</v>
      </c>
      <c r="J47">
        <f t="shared" si="0"/>
        <v>320</v>
      </c>
      <c r="K47">
        <f t="shared" si="2"/>
        <v>2240</v>
      </c>
      <c r="L47">
        <f t="shared" si="3"/>
        <v>36260</v>
      </c>
    </row>
    <row r="48" spans="6:12" x14ac:dyDescent="0.15">
      <c r="F48">
        <v>38</v>
      </c>
      <c r="G48">
        <v>38</v>
      </c>
      <c r="H48">
        <f>VLOOKUP(G48,标准数值!C:O,10,FALSE)</f>
        <v>576</v>
      </c>
      <c r="I48">
        <f t="shared" si="1"/>
        <v>5760</v>
      </c>
      <c r="J48">
        <f t="shared" si="0"/>
        <v>320</v>
      </c>
      <c r="K48">
        <f t="shared" si="2"/>
        <v>2240</v>
      </c>
      <c r="L48">
        <f t="shared" si="3"/>
        <v>38500</v>
      </c>
    </row>
    <row r="49" spans="6:12" x14ac:dyDescent="0.15">
      <c r="F49">
        <v>39</v>
      </c>
      <c r="G49">
        <v>39</v>
      </c>
      <c r="H49">
        <f>VLOOKUP(G49,标准数值!C:O,10,FALSE)</f>
        <v>608</v>
      </c>
      <c r="I49">
        <f t="shared" si="1"/>
        <v>6080</v>
      </c>
      <c r="J49">
        <f t="shared" si="0"/>
        <v>320</v>
      </c>
      <c r="K49">
        <f t="shared" si="2"/>
        <v>2240</v>
      </c>
      <c r="L49">
        <f t="shared" si="3"/>
        <v>40740</v>
      </c>
    </row>
    <row r="50" spans="6:12" x14ac:dyDescent="0.15">
      <c r="F50">
        <v>40</v>
      </c>
      <c r="G50">
        <v>40</v>
      </c>
      <c r="H50">
        <f>VLOOKUP(G50,标准数值!C:O,10,FALSE)</f>
        <v>640</v>
      </c>
      <c r="I50">
        <f t="shared" si="1"/>
        <v>6400</v>
      </c>
      <c r="J50">
        <f t="shared" si="0"/>
        <v>320</v>
      </c>
      <c r="K50">
        <f t="shared" si="2"/>
        <v>2240</v>
      </c>
      <c r="L50">
        <f t="shared" si="3"/>
        <v>42980</v>
      </c>
    </row>
    <row r="51" spans="6:12" x14ac:dyDescent="0.15">
      <c r="F51">
        <v>41</v>
      </c>
      <c r="G51">
        <v>41</v>
      </c>
      <c r="H51">
        <f>VLOOKUP(G51,标准数值!C:O,10,FALSE)</f>
        <v>704.1</v>
      </c>
      <c r="I51">
        <f t="shared" si="1"/>
        <v>7041</v>
      </c>
      <c r="J51">
        <f t="shared" si="0"/>
        <v>641</v>
      </c>
      <c r="K51">
        <f t="shared" si="2"/>
        <v>4487</v>
      </c>
      <c r="L51">
        <f t="shared" si="3"/>
        <v>47467</v>
      </c>
    </row>
    <row r="52" spans="6:12" x14ac:dyDescent="0.15">
      <c r="F52">
        <v>42</v>
      </c>
      <c r="G52">
        <v>42</v>
      </c>
      <c r="H52">
        <f>VLOOKUP(G52,标准数值!C:O,10,FALSE)</f>
        <v>768.2</v>
      </c>
      <c r="I52">
        <f t="shared" si="1"/>
        <v>7682</v>
      </c>
      <c r="J52">
        <f t="shared" si="0"/>
        <v>641</v>
      </c>
      <c r="K52">
        <f t="shared" si="2"/>
        <v>4487</v>
      </c>
      <c r="L52">
        <f t="shared" si="3"/>
        <v>51954</v>
      </c>
    </row>
    <row r="53" spans="6:12" x14ac:dyDescent="0.15">
      <c r="F53">
        <v>43</v>
      </c>
      <c r="G53">
        <v>43</v>
      </c>
      <c r="H53">
        <f>VLOOKUP(G53,标准数值!C:O,10,FALSE)</f>
        <v>832.30000000000007</v>
      </c>
      <c r="I53">
        <f t="shared" si="1"/>
        <v>8323</v>
      </c>
      <c r="J53">
        <f t="shared" si="0"/>
        <v>641</v>
      </c>
      <c r="K53">
        <f t="shared" si="2"/>
        <v>4487</v>
      </c>
      <c r="L53">
        <f t="shared" si="3"/>
        <v>56441</v>
      </c>
    </row>
    <row r="54" spans="6:12" x14ac:dyDescent="0.15">
      <c r="F54">
        <v>44</v>
      </c>
      <c r="G54">
        <v>44</v>
      </c>
      <c r="H54">
        <f>VLOOKUP(G54,标准数值!C:O,10,FALSE)</f>
        <v>896.40000000000009</v>
      </c>
      <c r="I54">
        <f t="shared" si="1"/>
        <v>8964</v>
      </c>
      <c r="J54">
        <f t="shared" si="0"/>
        <v>641</v>
      </c>
      <c r="K54">
        <f t="shared" si="2"/>
        <v>4487</v>
      </c>
      <c r="L54">
        <f t="shared" si="3"/>
        <v>60928</v>
      </c>
    </row>
    <row r="55" spans="6:12" x14ac:dyDescent="0.15">
      <c r="F55">
        <v>45</v>
      </c>
      <c r="G55">
        <v>45</v>
      </c>
      <c r="H55">
        <f>VLOOKUP(G55,标准数值!C:O,10,FALSE)</f>
        <v>960.50000000000011</v>
      </c>
      <c r="I55">
        <f t="shared" si="1"/>
        <v>9605.0000000000018</v>
      </c>
      <c r="J55">
        <f t="shared" si="0"/>
        <v>641.00000000000182</v>
      </c>
      <c r="K55">
        <f t="shared" si="2"/>
        <v>4487.0000000000127</v>
      </c>
      <c r="L55">
        <f t="shared" si="3"/>
        <v>65415.000000000015</v>
      </c>
    </row>
    <row r="56" spans="6:12" x14ac:dyDescent="0.15">
      <c r="F56">
        <v>46</v>
      </c>
      <c r="G56">
        <v>46</v>
      </c>
      <c r="H56">
        <f>VLOOKUP(G56,标准数值!C:O,10,FALSE)</f>
        <v>1024.6000000000001</v>
      </c>
      <c r="I56">
        <f t="shared" si="1"/>
        <v>10246.000000000002</v>
      </c>
      <c r="J56">
        <f t="shared" si="0"/>
        <v>641</v>
      </c>
      <c r="K56">
        <f t="shared" si="2"/>
        <v>4487</v>
      </c>
      <c r="L56">
        <f t="shared" si="3"/>
        <v>69902.000000000015</v>
      </c>
    </row>
    <row r="57" spans="6:12" x14ac:dyDescent="0.15">
      <c r="F57">
        <v>47</v>
      </c>
      <c r="G57">
        <v>47</v>
      </c>
      <c r="H57">
        <f>VLOOKUP(G57,标准数值!C:O,10,FALSE)</f>
        <v>1088.7</v>
      </c>
      <c r="I57">
        <f t="shared" si="1"/>
        <v>10887</v>
      </c>
      <c r="J57">
        <f t="shared" si="0"/>
        <v>640.99999999999818</v>
      </c>
      <c r="K57">
        <f t="shared" si="2"/>
        <v>4486.9999999999873</v>
      </c>
      <c r="L57">
        <f t="shared" si="3"/>
        <v>74389</v>
      </c>
    </row>
    <row r="58" spans="6:12" x14ac:dyDescent="0.15">
      <c r="F58">
        <v>48</v>
      </c>
      <c r="G58">
        <v>48</v>
      </c>
      <c r="H58">
        <f>VLOOKUP(G58,标准数值!C:O,10,FALSE)</f>
        <v>1152.8</v>
      </c>
      <c r="I58">
        <f t="shared" si="1"/>
        <v>11528</v>
      </c>
      <c r="J58">
        <f t="shared" si="0"/>
        <v>641</v>
      </c>
      <c r="K58">
        <f t="shared" si="2"/>
        <v>4487</v>
      </c>
      <c r="L58">
        <f t="shared" si="3"/>
        <v>78876</v>
      </c>
    </row>
    <row r="59" spans="6:12" x14ac:dyDescent="0.15">
      <c r="F59">
        <v>49</v>
      </c>
      <c r="G59">
        <v>49</v>
      </c>
      <c r="H59">
        <f>VLOOKUP(G59,标准数值!C:O,10,FALSE)</f>
        <v>1216.8999999999999</v>
      </c>
      <c r="I59">
        <f t="shared" si="1"/>
        <v>12168.999999999998</v>
      </c>
      <c r="J59">
        <f t="shared" si="0"/>
        <v>640.99999999999818</v>
      </c>
      <c r="K59">
        <f t="shared" si="2"/>
        <v>4486.9999999999873</v>
      </c>
      <c r="L59">
        <f t="shared" si="3"/>
        <v>83362.999999999985</v>
      </c>
    </row>
    <row r="60" spans="6:12" x14ac:dyDescent="0.15">
      <c r="F60">
        <v>50</v>
      </c>
      <c r="G60">
        <v>50</v>
      </c>
      <c r="H60">
        <f>VLOOKUP(G60,标准数值!C:O,10,FALSE)</f>
        <v>1280.9999999999998</v>
      </c>
      <c r="I60">
        <f t="shared" si="1"/>
        <v>12809.999999999998</v>
      </c>
      <c r="J60">
        <f t="shared" si="0"/>
        <v>641</v>
      </c>
      <c r="K60">
        <f t="shared" si="2"/>
        <v>4487</v>
      </c>
      <c r="L60">
        <f t="shared" si="3"/>
        <v>87849.999999999985</v>
      </c>
    </row>
    <row r="61" spans="6:12" x14ac:dyDescent="0.15">
      <c r="F61">
        <v>51</v>
      </c>
      <c r="G61">
        <v>51</v>
      </c>
      <c r="H61">
        <f>VLOOKUP(G61,标准数值!C:O,10,FALSE)</f>
        <v>1409.1999999999998</v>
      </c>
      <c r="I61">
        <f t="shared" si="1"/>
        <v>14091.999999999998</v>
      </c>
      <c r="J61">
        <f t="shared" si="0"/>
        <v>1282</v>
      </c>
      <c r="K61">
        <f t="shared" si="2"/>
        <v>8974</v>
      </c>
      <c r="L61">
        <f t="shared" si="3"/>
        <v>96823.999999999985</v>
      </c>
    </row>
    <row r="62" spans="6:12" x14ac:dyDescent="0.15">
      <c r="F62">
        <v>52</v>
      </c>
      <c r="G62">
        <v>52</v>
      </c>
      <c r="H62">
        <f>VLOOKUP(G62,标准数值!C:O,10,FALSE)</f>
        <v>1537.3999999999999</v>
      </c>
      <c r="I62">
        <f t="shared" si="1"/>
        <v>15373.999999999998</v>
      </c>
      <c r="J62">
        <f t="shared" si="0"/>
        <v>1282</v>
      </c>
      <c r="K62">
        <f t="shared" si="2"/>
        <v>8974</v>
      </c>
      <c r="L62">
        <f t="shared" si="3"/>
        <v>105797.99999999999</v>
      </c>
    </row>
    <row r="63" spans="6:12" x14ac:dyDescent="0.15">
      <c r="F63">
        <v>53</v>
      </c>
      <c r="G63">
        <v>53</v>
      </c>
      <c r="H63">
        <f>VLOOKUP(G63,标准数值!C:O,10,FALSE)</f>
        <v>1665.6</v>
      </c>
      <c r="I63">
        <f t="shared" si="1"/>
        <v>16656</v>
      </c>
      <c r="J63">
        <f t="shared" si="0"/>
        <v>1282.0000000000018</v>
      </c>
      <c r="K63">
        <f t="shared" si="2"/>
        <v>8974.0000000000127</v>
      </c>
      <c r="L63">
        <f t="shared" si="3"/>
        <v>114772</v>
      </c>
    </row>
    <row r="64" spans="6:12" x14ac:dyDescent="0.15">
      <c r="F64">
        <v>54</v>
      </c>
      <c r="G64">
        <v>54</v>
      </c>
      <c r="H64">
        <f>VLOOKUP(G64,标准数值!C:O,10,FALSE)</f>
        <v>1793.8</v>
      </c>
      <c r="I64">
        <f t="shared" si="1"/>
        <v>17938</v>
      </c>
      <c r="J64">
        <f t="shared" si="0"/>
        <v>1282</v>
      </c>
      <c r="K64">
        <f t="shared" si="2"/>
        <v>8974</v>
      </c>
      <c r="L64">
        <f t="shared" si="3"/>
        <v>123746</v>
      </c>
    </row>
    <row r="65" spans="6:12" x14ac:dyDescent="0.15">
      <c r="F65">
        <v>55</v>
      </c>
      <c r="G65">
        <v>55</v>
      </c>
      <c r="H65">
        <f>VLOOKUP(G65,标准数值!C:O,10,FALSE)</f>
        <v>1922</v>
      </c>
      <c r="I65">
        <f t="shared" si="1"/>
        <v>19220</v>
      </c>
      <c r="J65">
        <f t="shared" si="0"/>
        <v>1282</v>
      </c>
      <c r="K65">
        <f t="shared" si="2"/>
        <v>8974</v>
      </c>
      <c r="L65">
        <f t="shared" si="3"/>
        <v>132720</v>
      </c>
    </row>
    <row r="66" spans="6:12" x14ac:dyDescent="0.15">
      <c r="F66">
        <v>56</v>
      </c>
      <c r="G66">
        <v>56</v>
      </c>
      <c r="H66">
        <f>VLOOKUP(G66,标准数值!C:O,10,FALSE)</f>
        <v>2050.1999999999998</v>
      </c>
      <c r="I66">
        <f t="shared" si="1"/>
        <v>20502</v>
      </c>
      <c r="J66">
        <f t="shared" si="0"/>
        <v>1282</v>
      </c>
      <c r="K66">
        <f t="shared" si="2"/>
        <v>8974</v>
      </c>
      <c r="L66">
        <f t="shared" si="3"/>
        <v>141694</v>
      </c>
    </row>
    <row r="67" spans="6:12" x14ac:dyDescent="0.15">
      <c r="F67">
        <v>57</v>
      </c>
      <c r="G67">
        <v>57</v>
      </c>
      <c r="H67">
        <f>VLOOKUP(G67,标准数值!C:O,10,FALSE)</f>
        <v>2178.3999999999996</v>
      </c>
      <c r="I67">
        <f t="shared" si="1"/>
        <v>21783.999999999996</v>
      </c>
      <c r="J67">
        <f t="shared" si="0"/>
        <v>1281.9999999999964</v>
      </c>
      <c r="K67">
        <f t="shared" si="2"/>
        <v>8973.9999999999745</v>
      </c>
      <c r="L67">
        <f t="shared" si="3"/>
        <v>150667.99999999997</v>
      </c>
    </row>
    <row r="68" spans="6:12" x14ac:dyDescent="0.15">
      <c r="F68">
        <v>58</v>
      </c>
      <c r="G68">
        <v>58</v>
      </c>
      <c r="H68">
        <f>VLOOKUP(G68,标准数值!C:O,10,FALSE)</f>
        <v>2306.5999999999995</v>
      </c>
      <c r="I68">
        <f t="shared" si="1"/>
        <v>23065.999999999993</v>
      </c>
      <c r="J68">
        <f t="shared" si="0"/>
        <v>1281.9999999999964</v>
      </c>
      <c r="K68">
        <f t="shared" si="2"/>
        <v>8973.9999999999745</v>
      </c>
      <c r="L68">
        <f t="shared" si="3"/>
        <v>159641.99999999994</v>
      </c>
    </row>
    <row r="69" spans="6:12" x14ac:dyDescent="0.15">
      <c r="F69">
        <v>59</v>
      </c>
      <c r="G69">
        <v>59</v>
      </c>
      <c r="H69">
        <f>VLOOKUP(G69,标准数值!C:O,10,FALSE)</f>
        <v>2434.7999999999993</v>
      </c>
      <c r="I69">
        <f t="shared" si="1"/>
        <v>24347.999999999993</v>
      </c>
      <c r="J69">
        <f t="shared" si="0"/>
        <v>1282</v>
      </c>
      <c r="K69">
        <f t="shared" si="2"/>
        <v>8974</v>
      </c>
      <c r="L69">
        <f t="shared" si="3"/>
        <v>168615.99999999994</v>
      </c>
    </row>
    <row r="70" spans="6:12" x14ac:dyDescent="0.15">
      <c r="F70">
        <v>60</v>
      </c>
      <c r="G70">
        <v>60</v>
      </c>
      <c r="H70">
        <f>VLOOKUP(G70,标准数值!C:O,10,FALSE)</f>
        <v>2562.9999999999991</v>
      </c>
      <c r="I70">
        <f t="shared" si="1"/>
        <v>25629.999999999993</v>
      </c>
      <c r="J70">
        <f t="shared" si="0"/>
        <v>1282</v>
      </c>
      <c r="K70">
        <f t="shared" si="2"/>
        <v>8974</v>
      </c>
      <c r="L70">
        <f t="shared" si="3"/>
        <v>177589.99999999994</v>
      </c>
    </row>
    <row r="71" spans="6:12" x14ac:dyDescent="0.15">
      <c r="F71">
        <v>61</v>
      </c>
      <c r="G71">
        <v>61</v>
      </c>
      <c r="H71">
        <f>VLOOKUP(G71,标准数值!C:O,10,FALSE)</f>
        <v>2819.4999999999991</v>
      </c>
      <c r="I71">
        <f t="shared" si="1"/>
        <v>28194.999999999993</v>
      </c>
      <c r="J71">
        <f t="shared" si="0"/>
        <v>2565</v>
      </c>
      <c r="K71">
        <f t="shared" si="2"/>
        <v>17955</v>
      </c>
      <c r="L71">
        <f t="shared" si="3"/>
        <v>195544.99999999994</v>
      </c>
    </row>
    <row r="72" spans="6:12" x14ac:dyDescent="0.15">
      <c r="F72">
        <v>62</v>
      </c>
      <c r="G72">
        <v>62</v>
      </c>
      <c r="H72">
        <f>VLOOKUP(G72,标准数值!C:O,10,FALSE)</f>
        <v>3075.9999999999991</v>
      </c>
      <c r="I72">
        <f t="shared" si="1"/>
        <v>30759.999999999993</v>
      </c>
      <c r="J72">
        <f t="shared" si="0"/>
        <v>2565</v>
      </c>
      <c r="K72">
        <f t="shared" si="2"/>
        <v>17955</v>
      </c>
      <c r="L72">
        <f t="shared" si="3"/>
        <v>213499.99999999994</v>
      </c>
    </row>
    <row r="73" spans="6:12" x14ac:dyDescent="0.15">
      <c r="F73">
        <v>63</v>
      </c>
      <c r="G73">
        <v>63</v>
      </c>
      <c r="H73">
        <f>VLOOKUP(G73,标准数值!C:O,10,FALSE)</f>
        <v>3332.4999999999991</v>
      </c>
      <c r="I73">
        <f t="shared" si="1"/>
        <v>33324.999999999993</v>
      </c>
      <c r="J73">
        <f t="shared" si="0"/>
        <v>2565</v>
      </c>
      <c r="K73">
        <f t="shared" si="2"/>
        <v>17955</v>
      </c>
      <c r="L73">
        <f t="shared" si="3"/>
        <v>231454.99999999994</v>
      </c>
    </row>
    <row r="74" spans="6:12" x14ac:dyDescent="0.15">
      <c r="F74">
        <v>64</v>
      </c>
      <c r="G74">
        <v>64</v>
      </c>
      <c r="H74">
        <f>VLOOKUP(G74,标准数值!C:O,10,FALSE)</f>
        <v>3588.9999999999991</v>
      </c>
      <c r="I74">
        <f t="shared" si="1"/>
        <v>35889.999999999993</v>
      </c>
      <c r="J74">
        <f t="shared" si="0"/>
        <v>2565</v>
      </c>
      <c r="K74">
        <f t="shared" si="2"/>
        <v>17955</v>
      </c>
      <c r="L74">
        <f t="shared" si="3"/>
        <v>249409.99999999994</v>
      </c>
    </row>
    <row r="75" spans="6:12" x14ac:dyDescent="0.15">
      <c r="F75">
        <v>65</v>
      </c>
      <c r="G75">
        <v>65</v>
      </c>
      <c r="H75">
        <f>VLOOKUP(G75,标准数值!C:O,10,FALSE)</f>
        <v>3845.4999999999991</v>
      </c>
      <c r="I75">
        <f t="shared" si="1"/>
        <v>38454.999999999993</v>
      </c>
      <c r="J75">
        <f t="shared" si="0"/>
        <v>2565</v>
      </c>
      <c r="K75">
        <f t="shared" si="2"/>
        <v>17955</v>
      </c>
      <c r="L75">
        <f t="shared" si="3"/>
        <v>267364.99999999994</v>
      </c>
    </row>
    <row r="76" spans="6:12" x14ac:dyDescent="0.15">
      <c r="F76">
        <v>66</v>
      </c>
      <c r="G76">
        <v>66</v>
      </c>
      <c r="H76">
        <f>VLOOKUP(G76,标准数值!C:O,10,FALSE)</f>
        <v>4101.9999999999991</v>
      </c>
      <c r="I76">
        <f t="shared" si="1"/>
        <v>41019.999999999993</v>
      </c>
      <c r="J76">
        <f t="shared" ref="J76:J110" si="4">I76-I75</f>
        <v>2565</v>
      </c>
      <c r="K76">
        <f t="shared" si="2"/>
        <v>17955</v>
      </c>
      <c r="L76">
        <f t="shared" si="3"/>
        <v>285319.99999999994</v>
      </c>
    </row>
    <row r="77" spans="6:12" x14ac:dyDescent="0.15">
      <c r="F77">
        <v>67</v>
      </c>
      <c r="G77">
        <v>67</v>
      </c>
      <c r="H77">
        <f>VLOOKUP(G77,标准数值!C:O,10,FALSE)</f>
        <v>4358.4999999999991</v>
      </c>
      <c r="I77">
        <f t="shared" ref="I77:I110" si="5">H77*I$7</f>
        <v>43584.999999999993</v>
      </c>
      <c r="J77">
        <f t="shared" si="4"/>
        <v>2565</v>
      </c>
      <c r="K77">
        <f t="shared" ref="K77:K110" si="6">J77*K$7</f>
        <v>17955</v>
      </c>
      <c r="L77">
        <f t="shared" ref="L77:L110" si="7">K77+L76</f>
        <v>303274.99999999994</v>
      </c>
    </row>
    <row r="78" spans="6:12" x14ac:dyDescent="0.15">
      <c r="F78">
        <v>68</v>
      </c>
      <c r="G78">
        <v>68</v>
      </c>
      <c r="H78">
        <f>VLOOKUP(G78,标准数值!C:O,10,FALSE)</f>
        <v>4614.9999999999991</v>
      </c>
      <c r="I78">
        <f t="shared" si="5"/>
        <v>46149.999999999993</v>
      </c>
      <c r="J78">
        <f t="shared" si="4"/>
        <v>2565</v>
      </c>
      <c r="K78">
        <f t="shared" si="6"/>
        <v>17955</v>
      </c>
      <c r="L78">
        <f t="shared" si="7"/>
        <v>321229.99999999994</v>
      </c>
    </row>
    <row r="79" spans="6:12" x14ac:dyDescent="0.15">
      <c r="F79">
        <v>69</v>
      </c>
      <c r="G79">
        <v>69</v>
      </c>
      <c r="H79">
        <f>VLOOKUP(G79,标准数值!C:O,10,FALSE)</f>
        <v>4871.4999999999991</v>
      </c>
      <c r="I79">
        <f t="shared" si="5"/>
        <v>48714.999999999993</v>
      </c>
      <c r="J79">
        <f t="shared" si="4"/>
        <v>2565</v>
      </c>
      <c r="K79">
        <f t="shared" si="6"/>
        <v>17955</v>
      </c>
      <c r="L79">
        <f t="shared" si="7"/>
        <v>339184.99999999994</v>
      </c>
    </row>
    <row r="80" spans="6:12" x14ac:dyDescent="0.15">
      <c r="F80">
        <v>70</v>
      </c>
      <c r="G80">
        <v>70</v>
      </c>
      <c r="H80">
        <f>VLOOKUP(G80,标准数值!C:O,10,FALSE)</f>
        <v>5127.9999999999991</v>
      </c>
      <c r="I80">
        <f t="shared" si="5"/>
        <v>51279.999999999993</v>
      </c>
      <c r="J80">
        <f t="shared" si="4"/>
        <v>2565</v>
      </c>
      <c r="K80">
        <f t="shared" si="6"/>
        <v>17955</v>
      </c>
      <c r="L80">
        <f t="shared" si="7"/>
        <v>357139.99999999994</v>
      </c>
    </row>
    <row r="81" spans="6:12" x14ac:dyDescent="0.15">
      <c r="F81">
        <v>71</v>
      </c>
      <c r="G81">
        <v>71</v>
      </c>
      <c r="H81">
        <f>VLOOKUP(G81,标准数值!C:O,10,FALSE)</f>
        <v>5641.1999999999989</v>
      </c>
      <c r="I81">
        <f t="shared" si="5"/>
        <v>56411.999999999985</v>
      </c>
      <c r="J81">
        <f t="shared" si="4"/>
        <v>5131.9999999999927</v>
      </c>
      <c r="K81">
        <f t="shared" si="6"/>
        <v>35923.999999999949</v>
      </c>
      <c r="L81">
        <f t="shared" si="7"/>
        <v>393063.99999999988</v>
      </c>
    </row>
    <row r="82" spans="6:12" x14ac:dyDescent="0.15">
      <c r="F82">
        <v>72</v>
      </c>
      <c r="G82">
        <v>72</v>
      </c>
      <c r="H82">
        <f>VLOOKUP(G82,标准数值!C:O,10,FALSE)</f>
        <v>6154.3999999999987</v>
      </c>
      <c r="I82">
        <f t="shared" si="5"/>
        <v>61543.999999999985</v>
      </c>
      <c r="J82">
        <f t="shared" si="4"/>
        <v>5132</v>
      </c>
      <c r="K82">
        <f t="shared" si="6"/>
        <v>35924</v>
      </c>
      <c r="L82">
        <f t="shared" si="7"/>
        <v>428987.99999999988</v>
      </c>
    </row>
    <row r="83" spans="6:12" x14ac:dyDescent="0.15">
      <c r="F83">
        <v>73</v>
      </c>
      <c r="G83">
        <v>73</v>
      </c>
      <c r="H83">
        <f>VLOOKUP(G83,标准数值!C:O,10,FALSE)</f>
        <v>6667.5999999999985</v>
      </c>
      <c r="I83">
        <f t="shared" si="5"/>
        <v>66675.999999999985</v>
      </c>
      <c r="J83">
        <f t="shared" si="4"/>
        <v>5132</v>
      </c>
      <c r="K83">
        <f t="shared" si="6"/>
        <v>35924</v>
      </c>
      <c r="L83">
        <f t="shared" si="7"/>
        <v>464911.99999999988</v>
      </c>
    </row>
    <row r="84" spans="6:12" x14ac:dyDescent="0.15">
      <c r="F84">
        <v>74</v>
      </c>
      <c r="G84">
        <v>74</v>
      </c>
      <c r="H84">
        <f>VLOOKUP(G84,标准数值!C:O,10,FALSE)</f>
        <v>7180.7999999999984</v>
      </c>
      <c r="I84">
        <f t="shared" si="5"/>
        <v>71807.999999999985</v>
      </c>
      <c r="J84">
        <f t="shared" si="4"/>
        <v>5132</v>
      </c>
      <c r="K84">
        <f t="shared" si="6"/>
        <v>35924</v>
      </c>
      <c r="L84">
        <f t="shared" si="7"/>
        <v>500835.99999999988</v>
      </c>
    </row>
    <row r="85" spans="6:12" x14ac:dyDescent="0.15">
      <c r="F85">
        <v>75</v>
      </c>
      <c r="G85">
        <v>75</v>
      </c>
      <c r="H85">
        <f>VLOOKUP(G85,标准数值!C:O,10,FALSE)</f>
        <v>7693.9999999999982</v>
      </c>
      <c r="I85">
        <f t="shared" si="5"/>
        <v>76939.999999999985</v>
      </c>
      <c r="J85">
        <f t="shared" si="4"/>
        <v>5132</v>
      </c>
      <c r="K85">
        <f t="shared" si="6"/>
        <v>35924</v>
      </c>
      <c r="L85">
        <f t="shared" si="7"/>
        <v>536759.99999999988</v>
      </c>
    </row>
    <row r="86" spans="6:12" x14ac:dyDescent="0.15">
      <c r="F86">
        <v>76</v>
      </c>
      <c r="G86">
        <v>76</v>
      </c>
      <c r="H86">
        <f>VLOOKUP(G86,标准数值!C:O,10,FALSE)</f>
        <v>8207.1999999999989</v>
      </c>
      <c r="I86">
        <f t="shared" si="5"/>
        <v>82071.999999999985</v>
      </c>
      <c r="J86">
        <f t="shared" si="4"/>
        <v>5132</v>
      </c>
      <c r="K86">
        <f t="shared" si="6"/>
        <v>35924</v>
      </c>
      <c r="L86">
        <f t="shared" si="7"/>
        <v>572683.99999999988</v>
      </c>
    </row>
    <row r="87" spans="6:12" x14ac:dyDescent="0.15">
      <c r="F87">
        <v>77</v>
      </c>
      <c r="G87">
        <v>77</v>
      </c>
      <c r="H87">
        <f>VLOOKUP(G87,标准数值!C:O,10,FALSE)</f>
        <v>8720.4</v>
      </c>
      <c r="I87">
        <f t="shared" si="5"/>
        <v>87204</v>
      </c>
      <c r="J87">
        <f t="shared" si="4"/>
        <v>5132.0000000000146</v>
      </c>
      <c r="K87">
        <f t="shared" si="6"/>
        <v>35924.000000000102</v>
      </c>
      <c r="L87">
        <f t="shared" si="7"/>
        <v>608608</v>
      </c>
    </row>
    <row r="88" spans="6:12" x14ac:dyDescent="0.15">
      <c r="F88">
        <v>78</v>
      </c>
      <c r="G88">
        <v>78</v>
      </c>
      <c r="H88">
        <f>VLOOKUP(G88,标准数值!C:O,10,FALSE)</f>
        <v>9233.6</v>
      </c>
      <c r="I88">
        <f t="shared" si="5"/>
        <v>92336</v>
      </c>
      <c r="J88">
        <f t="shared" si="4"/>
        <v>5132</v>
      </c>
      <c r="K88">
        <f t="shared" si="6"/>
        <v>35924</v>
      </c>
      <c r="L88">
        <f t="shared" si="7"/>
        <v>644532</v>
      </c>
    </row>
    <row r="89" spans="6:12" x14ac:dyDescent="0.15">
      <c r="F89">
        <v>79</v>
      </c>
      <c r="G89">
        <v>79</v>
      </c>
      <c r="H89">
        <f>VLOOKUP(G89,标准数值!C:O,10,FALSE)</f>
        <v>9746.8000000000011</v>
      </c>
      <c r="I89">
        <f t="shared" si="5"/>
        <v>97468.000000000015</v>
      </c>
      <c r="J89">
        <f t="shared" si="4"/>
        <v>5132.0000000000146</v>
      </c>
      <c r="K89">
        <f t="shared" si="6"/>
        <v>35924.000000000102</v>
      </c>
      <c r="L89">
        <f t="shared" si="7"/>
        <v>680456.00000000012</v>
      </c>
    </row>
    <row r="90" spans="6:12" x14ac:dyDescent="0.15">
      <c r="F90">
        <v>80</v>
      </c>
      <c r="G90">
        <v>80</v>
      </c>
      <c r="H90">
        <f>VLOOKUP(G90,标准数值!C:O,10,FALSE)</f>
        <v>10260.000000000002</v>
      </c>
      <c r="I90">
        <f t="shared" si="5"/>
        <v>102600.00000000001</v>
      </c>
      <c r="J90">
        <f t="shared" si="4"/>
        <v>5132</v>
      </c>
      <c r="K90">
        <f t="shared" si="6"/>
        <v>35924</v>
      </c>
      <c r="L90">
        <f t="shared" si="7"/>
        <v>716380.00000000012</v>
      </c>
    </row>
    <row r="91" spans="6:12" x14ac:dyDescent="0.15">
      <c r="F91">
        <v>81</v>
      </c>
      <c r="G91">
        <v>81</v>
      </c>
      <c r="H91">
        <f>VLOOKUP(G91,标准数值!C:O,10,FALSE)</f>
        <v>11286.500000000002</v>
      </c>
      <c r="I91">
        <f t="shared" si="5"/>
        <v>112865.00000000001</v>
      </c>
      <c r="J91">
        <f t="shared" si="4"/>
        <v>10265</v>
      </c>
      <c r="K91">
        <f t="shared" si="6"/>
        <v>71855</v>
      </c>
      <c r="L91">
        <f t="shared" si="7"/>
        <v>788235.00000000012</v>
      </c>
    </row>
    <row r="92" spans="6:12" x14ac:dyDescent="0.15">
      <c r="F92">
        <v>82</v>
      </c>
      <c r="G92">
        <v>82</v>
      </c>
      <c r="H92">
        <f>VLOOKUP(G92,标准数值!C:O,10,FALSE)</f>
        <v>12313.000000000002</v>
      </c>
      <c r="I92">
        <f t="shared" si="5"/>
        <v>123130.00000000001</v>
      </c>
      <c r="J92">
        <f t="shared" si="4"/>
        <v>10265</v>
      </c>
      <c r="K92">
        <f t="shared" si="6"/>
        <v>71855</v>
      </c>
      <c r="L92">
        <f t="shared" si="7"/>
        <v>860090.00000000012</v>
      </c>
    </row>
    <row r="93" spans="6:12" x14ac:dyDescent="0.15">
      <c r="F93">
        <v>83</v>
      </c>
      <c r="G93">
        <v>83</v>
      </c>
      <c r="H93">
        <f>VLOOKUP(G93,标准数值!C:O,10,FALSE)</f>
        <v>13339.500000000002</v>
      </c>
      <c r="I93">
        <f t="shared" si="5"/>
        <v>133395.00000000003</v>
      </c>
      <c r="J93">
        <f t="shared" si="4"/>
        <v>10265.000000000015</v>
      </c>
      <c r="K93">
        <f t="shared" si="6"/>
        <v>71855.000000000102</v>
      </c>
      <c r="L93">
        <f t="shared" si="7"/>
        <v>931945.00000000023</v>
      </c>
    </row>
    <row r="94" spans="6:12" x14ac:dyDescent="0.15">
      <c r="F94">
        <v>84</v>
      </c>
      <c r="G94">
        <v>84</v>
      </c>
      <c r="H94">
        <f>VLOOKUP(G94,标准数值!C:O,10,FALSE)</f>
        <v>14366.000000000002</v>
      </c>
      <c r="I94">
        <f t="shared" si="5"/>
        <v>143660.00000000003</v>
      </c>
      <c r="J94">
        <f t="shared" si="4"/>
        <v>10265</v>
      </c>
      <c r="K94">
        <f t="shared" si="6"/>
        <v>71855</v>
      </c>
      <c r="L94">
        <f t="shared" si="7"/>
        <v>1003800.0000000002</v>
      </c>
    </row>
    <row r="95" spans="6:12" x14ac:dyDescent="0.15">
      <c r="F95">
        <v>85</v>
      </c>
      <c r="G95">
        <v>85</v>
      </c>
      <c r="H95">
        <f>VLOOKUP(G95,标准数值!C:O,10,FALSE)</f>
        <v>15392.500000000002</v>
      </c>
      <c r="I95">
        <f t="shared" si="5"/>
        <v>153925.00000000003</v>
      </c>
      <c r="J95">
        <f t="shared" si="4"/>
        <v>10265</v>
      </c>
      <c r="K95">
        <f t="shared" si="6"/>
        <v>71855</v>
      </c>
      <c r="L95">
        <f t="shared" si="7"/>
        <v>1075655.0000000002</v>
      </c>
    </row>
    <row r="96" spans="6:12" x14ac:dyDescent="0.15">
      <c r="F96">
        <v>86</v>
      </c>
      <c r="G96">
        <v>86</v>
      </c>
      <c r="H96">
        <f>VLOOKUP(G96,标准数值!C:O,10,FALSE)</f>
        <v>16419</v>
      </c>
      <c r="I96">
        <f t="shared" si="5"/>
        <v>164190</v>
      </c>
      <c r="J96">
        <f t="shared" si="4"/>
        <v>10264.999999999971</v>
      </c>
      <c r="K96">
        <f t="shared" si="6"/>
        <v>71854.999999999796</v>
      </c>
      <c r="L96">
        <f t="shared" si="7"/>
        <v>1147510</v>
      </c>
    </row>
    <row r="97" spans="6:12" x14ac:dyDescent="0.15">
      <c r="F97">
        <v>87</v>
      </c>
      <c r="G97">
        <v>87</v>
      </c>
      <c r="H97">
        <f>VLOOKUP(G97,标准数值!C:O,10,FALSE)</f>
        <v>17445.5</v>
      </c>
      <c r="I97">
        <f t="shared" si="5"/>
        <v>174455</v>
      </c>
      <c r="J97">
        <f t="shared" si="4"/>
        <v>10265</v>
      </c>
      <c r="K97">
        <f t="shared" si="6"/>
        <v>71855</v>
      </c>
      <c r="L97">
        <f t="shared" si="7"/>
        <v>1219365</v>
      </c>
    </row>
    <row r="98" spans="6:12" x14ac:dyDescent="0.15">
      <c r="F98">
        <v>88</v>
      </c>
      <c r="G98">
        <v>88</v>
      </c>
      <c r="H98">
        <f>VLOOKUP(G98,标准数值!C:O,10,FALSE)</f>
        <v>18472</v>
      </c>
      <c r="I98">
        <f t="shared" si="5"/>
        <v>184720</v>
      </c>
      <c r="J98">
        <f t="shared" si="4"/>
        <v>10265</v>
      </c>
      <c r="K98">
        <f t="shared" si="6"/>
        <v>71855</v>
      </c>
      <c r="L98">
        <f t="shared" si="7"/>
        <v>1291220</v>
      </c>
    </row>
    <row r="99" spans="6:12" x14ac:dyDescent="0.15">
      <c r="F99">
        <v>89</v>
      </c>
      <c r="G99">
        <v>89</v>
      </c>
      <c r="H99">
        <f>VLOOKUP(G99,标准数值!C:O,10,FALSE)</f>
        <v>19498.5</v>
      </c>
      <c r="I99">
        <f t="shared" si="5"/>
        <v>194985</v>
      </c>
      <c r="J99">
        <f t="shared" si="4"/>
        <v>10265</v>
      </c>
      <c r="K99">
        <f t="shared" si="6"/>
        <v>71855</v>
      </c>
      <c r="L99">
        <f t="shared" si="7"/>
        <v>1363075</v>
      </c>
    </row>
    <row r="100" spans="6:12" x14ac:dyDescent="0.15">
      <c r="F100">
        <v>90</v>
      </c>
      <c r="G100">
        <v>90</v>
      </c>
      <c r="H100">
        <f>VLOOKUP(G100,标准数值!C:O,10,FALSE)</f>
        <v>20525</v>
      </c>
      <c r="I100">
        <f t="shared" si="5"/>
        <v>205250</v>
      </c>
      <c r="J100">
        <f t="shared" si="4"/>
        <v>10265</v>
      </c>
      <c r="K100">
        <f t="shared" si="6"/>
        <v>71855</v>
      </c>
      <c r="L100">
        <f t="shared" si="7"/>
        <v>1434930</v>
      </c>
    </row>
    <row r="101" spans="6:12" x14ac:dyDescent="0.15">
      <c r="F101">
        <v>91</v>
      </c>
      <c r="G101">
        <v>91</v>
      </c>
      <c r="H101">
        <f>VLOOKUP(G101,标准数值!C:O,10,FALSE)</f>
        <v>22578.6</v>
      </c>
      <c r="I101">
        <f t="shared" si="5"/>
        <v>225786</v>
      </c>
      <c r="J101">
        <f t="shared" si="4"/>
        <v>20536</v>
      </c>
      <c r="K101">
        <f t="shared" si="6"/>
        <v>143752</v>
      </c>
      <c r="L101">
        <f t="shared" si="7"/>
        <v>1578682</v>
      </c>
    </row>
    <row r="102" spans="6:12" x14ac:dyDescent="0.15">
      <c r="F102">
        <v>92</v>
      </c>
      <c r="G102">
        <v>92</v>
      </c>
      <c r="H102">
        <f>VLOOKUP(G102,标准数值!C:O,10,FALSE)</f>
        <v>24632.199999999997</v>
      </c>
      <c r="I102">
        <f t="shared" si="5"/>
        <v>246321.99999999997</v>
      </c>
      <c r="J102">
        <f t="shared" si="4"/>
        <v>20535.999999999971</v>
      </c>
      <c r="K102">
        <f t="shared" si="6"/>
        <v>143751.9999999998</v>
      </c>
      <c r="L102">
        <f t="shared" si="7"/>
        <v>1722433.9999999998</v>
      </c>
    </row>
    <row r="103" spans="6:12" x14ac:dyDescent="0.15">
      <c r="F103">
        <v>93</v>
      </c>
      <c r="G103">
        <v>93</v>
      </c>
      <c r="H103">
        <f>VLOOKUP(G103,标准数值!C:O,10,FALSE)</f>
        <v>26685.799999999996</v>
      </c>
      <c r="I103">
        <f t="shared" si="5"/>
        <v>266857.99999999994</v>
      </c>
      <c r="J103">
        <f t="shared" si="4"/>
        <v>20535.999999999971</v>
      </c>
      <c r="K103">
        <f t="shared" si="6"/>
        <v>143751.9999999998</v>
      </c>
      <c r="L103">
        <f t="shared" si="7"/>
        <v>1866185.9999999995</v>
      </c>
    </row>
    <row r="104" spans="6:12" x14ac:dyDescent="0.15">
      <c r="F104">
        <v>94</v>
      </c>
      <c r="G104">
        <v>94</v>
      </c>
      <c r="H104">
        <f>VLOOKUP(G104,标准数值!C:O,10,FALSE)</f>
        <v>28739.399999999994</v>
      </c>
      <c r="I104">
        <f t="shared" si="5"/>
        <v>287393.99999999994</v>
      </c>
      <c r="J104">
        <f t="shared" si="4"/>
        <v>20536</v>
      </c>
      <c r="K104">
        <f t="shared" si="6"/>
        <v>143752</v>
      </c>
      <c r="L104">
        <f t="shared" si="7"/>
        <v>2009937.9999999995</v>
      </c>
    </row>
    <row r="105" spans="6:12" x14ac:dyDescent="0.15">
      <c r="F105">
        <v>95</v>
      </c>
      <c r="G105">
        <v>95</v>
      </c>
      <c r="H105">
        <f>VLOOKUP(G105,标准数值!C:O,10,FALSE)</f>
        <v>30792.999999999993</v>
      </c>
      <c r="I105">
        <f t="shared" si="5"/>
        <v>307929.99999999994</v>
      </c>
      <c r="J105">
        <f t="shared" si="4"/>
        <v>20536</v>
      </c>
      <c r="K105">
        <f t="shared" si="6"/>
        <v>143752</v>
      </c>
      <c r="L105">
        <f t="shared" si="7"/>
        <v>2153689.9999999995</v>
      </c>
    </row>
    <row r="106" spans="6:12" x14ac:dyDescent="0.15">
      <c r="F106">
        <v>96</v>
      </c>
      <c r="G106">
        <v>96</v>
      </c>
      <c r="H106">
        <f>VLOOKUP(G106,标准数值!C:O,10,FALSE)</f>
        <v>32846.599999999991</v>
      </c>
      <c r="I106">
        <f t="shared" si="5"/>
        <v>328465.99999999988</v>
      </c>
      <c r="J106">
        <f t="shared" si="4"/>
        <v>20535.999999999942</v>
      </c>
      <c r="K106">
        <f t="shared" si="6"/>
        <v>143751.99999999959</v>
      </c>
      <c r="L106">
        <f t="shared" si="7"/>
        <v>2297441.9999999991</v>
      </c>
    </row>
    <row r="107" spans="6:12" x14ac:dyDescent="0.15">
      <c r="F107">
        <v>97</v>
      </c>
      <c r="G107">
        <v>97</v>
      </c>
      <c r="H107">
        <f>VLOOKUP(G107,标准数值!C:O,10,FALSE)</f>
        <v>34900.19999999999</v>
      </c>
      <c r="I107">
        <f t="shared" si="5"/>
        <v>349001.99999999988</v>
      </c>
      <c r="J107">
        <f t="shared" si="4"/>
        <v>20536</v>
      </c>
      <c r="K107">
        <f t="shared" si="6"/>
        <v>143752</v>
      </c>
      <c r="L107">
        <f t="shared" si="7"/>
        <v>2441193.9999999991</v>
      </c>
    </row>
    <row r="108" spans="6:12" x14ac:dyDescent="0.15">
      <c r="F108">
        <v>98</v>
      </c>
      <c r="G108">
        <v>98</v>
      </c>
      <c r="H108">
        <f>VLOOKUP(G108,标准数值!C:O,10,FALSE)</f>
        <v>36953.799999999988</v>
      </c>
      <c r="I108">
        <f t="shared" si="5"/>
        <v>369537.99999999988</v>
      </c>
      <c r="J108">
        <f t="shared" si="4"/>
        <v>20536</v>
      </c>
      <c r="K108">
        <f t="shared" si="6"/>
        <v>143752</v>
      </c>
      <c r="L108">
        <f t="shared" si="7"/>
        <v>2584945.9999999991</v>
      </c>
    </row>
    <row r="109" spans="6:12" x14ac:dyDescent="0.15">
      <c r="F109">
        <v>99</v>
      </c>
      <c r="G109">
        <v>99</v>
      </c>
      <c r="H109">
        <f>VLOOKUP(G109,标准数值!C:O,10,FALSE)</f>
        <v>39007.399999999987</v>
      </c>
      <c r="I109">
        <f t="shared" si="5"/>
        <v>390073.99999999988</v>
      </c>
      <c r="J109">
        <f t="shared" si="4"/>
        <v>20536</v>
      </c>
      <c r="K109">
        <f t="shared" si="6"/>
        <v>143752</v>
      </c>
      <c r="L109">
        <f t="shared" si="7"/>
        <v>2728697.9999999991</v>
      </c>
    </row>
    <row r="110" spans="6:12" x14ac:dyDescent="0.15">
      <c r="F110">
        <v>100</v>
      </c>
      <c r="G110">
        <v>100</v>
      </c>
      <c r="H110">
        <f>VLOOKUP(G110,标准数值!C:O,10,FALSE)</f>
        <v>41060.999999999985</v>
      </c>
      <c r="I110">
        <f t="shared" si="5"/>
        <v>410609.99999999988</v>
      </c>
      <c r="J110">
        <f t="shared" si="4"/>
        <v>20536</v>
      </c>
      <c r="K110">
        <f t="shared" si="6"/>
        <v>143752</v>
      </c>
      <c r="L110">
        <f t="shared" si="7"/>
        <v>2872449.9999999991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"/>
  <sheetViews>
    <sheetView workbookViewId="0">
      <selection activeCell="M16" sqref="M16"/>
    </sheetView>
  </sheetViews>
  <sheetFormatPr baseColWidth="10" defaultRowHeight="15" x14ac:dyDescent="0.15"/>
  <cols>
    <col min="1" max="1" width="17.5" bestFit="1" customWidth="1"/>
    <col min="10" max="10" width="10.83203125" style="4"/>
    <col min="12" max="12" width="10.83203125" style="4"/>
    <col min="14" max="14" width="15.5" bestFit="1" customWidth="1"/>
    <col min="15" max="16" width="15.5" customWidth="1"/>
    <col min="18" max="18" width="12.5" bestFit="1" customWidth="1"/>
    <col min="22" max="22" width="8.5" bestFit="1" customWidth="1"/>
    <col min="23" max="24" width="8.5" customWidth="1"/>
    <col min="25" max="27" width="16.5" bestFit="1" customWidth="1"/>
    <col min="28" max="28" width="15.5" bestFit="1" customWidth="1"/>
  </cols>
  <sheetData>
    <row r="1" spans="1:49" x14ac:dyDescent="0.15">
      <c r="AK1">
        <v>6</v>
      </c>
      <c r="AQ1" t="s">
        <v>313</v>
      </c>
    </row>
    <row r="2" spans="1:49" x14ac:dyDescent="0.15">
      <c r="AH2" t="s">
        <v>311</v>
      </c>
      <c r="AK2" t="s">
        <v>312</v>
      </c>
    </row>
    <row r="3" spans="1:49" x14ac:dyDescent="0.15">
      <c r="AH3" t="s">
        <v>310</v>
      </c>
      <c r="AK3" t="s">
        <v>310</v>
      </c>
      <c r="AN3" t="s">
        <v>299</v>
      </c>
      <c r="AQ3" s="1" t="s">
        <v>33</v>
      </c>
    </row>
    <row r="4" spans="1:49" x14ac:dyDescent="0.15">
      <c r="Q4" t="s">
        <v>295</v>
      </c>
      <c r="AC4" t="s">
        <v>303</v>
      </c>
      <c r="AD4" t="s">
        <v>304</v>
      </c>
      <c r="AE4" t="s">
        <v>308</v>
      </c>
      <c r="AF4" t="s">
        <v>77</v>
      </c>
      <c r="AG4" t="s">
        <v>309</v>
      </c>
      <c r="AH4" s="15" t="s">
        <v>296</v>
      </c>
      <c r="AI4" s="15" t="s">
        <v>297</v>
      </c>
      <c r="AJ4" s="15" t="s">
        <v>298</v>
      </c>
      <c r="AK4" s="14" t="s">
        <v>296</v>
      </c>
      <c r="AL4" s="14" t="s">
        <v>297</v>
      </c>
      <c r="AM4" s="14" t="s">
        <v>298</v>
      </c>
      <c r="AN4" s="16" t="s">
        <v>296</v>
      </c>
      <c r="AO4" s="16" t="s">
        <v>297</v>
      </c>
      <c r="AP4" s="16" t="s">
        <v>298</v>
      </c>
      <c r="AQ4" s="16" t="s">
        <v>296</v>
      </c>
      <c r="AR4" s="16" t="s">
        <v>297</v>
      </c>
      <c r="AS4" s="16" t="s">
        <v>298</v>
      </c>
    </row>
    <row r="5" spans="1:49" x14ac:dyDescent="0.15">
      <c r="A5" t="s">
        <v>314</v>
      </c>
      <c r="B5" t="s">
        <v>3</v>
      </c>
      <c r="C5" t="s">
        <v>32</v>
      </c>
      <c r="E5" t="s">
        <v>400</v>
      </c>
      <c r="Q5">
        <v>6</v>
      </c>
      <c r="AC5">
        <v>1</v>
      </c>
      <c r="AD5" s="13" t="s">
        <v>305</v>
      </c>
      <c r="AE5">
        <v>40</v>
      </c>
      <c r="AF5">
        <f>INT(VLOOKUP(AE5,标准数值!A:B,2,FALSE))</f>
        <v>4</v>
      </c>
      <c r="AG5">
        <f>AF5</f>
        <v>4</v>
      </c>
      <c r="AH5">
        <f>T11</f>
        <v>36</v>
      </c>
      <c r="AI5">
        <f t="shared" ref="AI5:AJ5" si="0">U11</f>
        <v>0</v>
      </c>
      <c r="AJ5">
        <f t="shared" si="0"/>
        <v>0</v>
      </c>
      <c r="AK5">
        <f>AH5*$AK$1</f>
        <v>216</v>
      </c>
      <c r="AL5">
        <f t="shared" ref="AL5:AM7" si="1">AI5*$AK$1</f>
        <v>0</v>
      </c>
      <c r="AM5">
        <f t="shared" si="1"/>
        <v>0</v>
      </c>
      <c r="AN5">
        <f>AK5/$AG5</f>
        <v>54</v>
      </c>
      <c r="AO5">
        <f t="shared" ref="AO5:AP7" si="2">AL5/$AG5</f>
        <v>0</v>
      </c>
      <c r="AP5">
        <f t="shared" si="2"/>
        <v>0</v>
      </c>
      <c r="AQ5">
        <f>AN5</f>
        <v>54</v>
      </c>
      <c r="AR5">
        <f>AR6</f>
        <v>20.769230769230766</v>
      </c>
      <c r="AS5">
        <f>AS6</f>
        <v>13.90909090909091</v>
      </c>
      <c r="AU5">
        <f>AQ5/10</f>
        <v>5.4</v>
      </c>
      <c r="AV5">
        <f t="shared" ref="AV5:AW5" si="3">AR5/10</f>
        <v>2.0769230769230766</v>
      </c>
      <c r="AW5">
        <f t="shared" si="3"/>
        <v>1.3909090909090911</v>
      </c>
    </row>
    <row r="6" spans="1:49" x14ac:dyDescent="0.15">
      <c r="A6" t="s">
        <v>315</v>
      </c>
      <c r="B6">
        <v>20</v>
      </c>
      <c r="C6">
        <f>VLOOKUP(B6,标准数值!A:I,9,FALSE)</f>
        <v>80</v>
      </c>
      <c r="Q6" s="4" t="s">
        <v>294</v>
      </c>
      <c r="AC6">
        <v>2</v>
      </c>
      <c r="AD6" t="s">
        <v>306</v>
      </c>
      <c r="AE6">
        <v>70</v>
      </c>
      <c r="AF6">
        <f>INT(VLOOKUP(AE6,标准数值!A:B,2,FALSE))</f>
        <v>32</v>
      </c>
      <c r="AG6">
        <f>AF6-AF5</f>
        <v>28</v>
      </c>
      <c r="AH6">
        <f>T14</f>
        <v>96</v>
      </c>
      <c r="AI6">
        <f>U14</f>
        <v>60</v>
      </c>
      <c r="AJ6">
        <f>V14</f>
        <v>0</v>
      </c>
      <c r="AK6">
        <f t="shared" ref="AK6:AK7" si="4">AH6*$AK$1</f>
        <v>576</v>
      </c>
      <c r="AL6">
        <f t="shared" si="1"/>
        <v>360</v>
      </c>
      <c r="AM6">
        <f t="shared" si="1"/>
        <v>0</v>
      </c>
      <c r="AN6">
        <f t="shared" ref="AN6:AN7" si="5">AK6/$AG6</f>
        <v>20.571428571428573</v>
      </c>
      <c r="AO6">
        <f t="shared" si="2"/>
        <v>12.857142857142858</v>
      </c>
      <c r="AP6">
        <f t="shared" si="2"/>
        <v>0</v>
      </c>
      <c r="AQ6">
        <f>AQ5</f>
        <v>54</v>
      </c>
      <c r="AR6">
        <f>AQ5/(AN5-AN6)*AO6</f>
        <v>20.769230769230766</v>
      </c>
      <c r="AS6">
        <f>AS7</f>
        <v>13.90909090909091</v>
      </c>
    </row>
    <row r="7" spans="1:49" x14ac:dyDescent="0.15">
      <c r="E7" t="s">
        <v>401</v>
      </c>
      <c r="F7" t="s">
        <v>404</v>
      </c>
      <c r="I7" t="s">
        <v>108</v>
      </c>
      <c r="J7" s="4" t="s">
        <v>170</v>
      </c>
      <c r="K7" t="s">
        <v>291</v>
      </c>
      <c r="L7" s="4" t="s">
        <v>292</v>
      </c>
      <c r="M7" t="s">
        <v>293</v>
      </c>
      <c r="N7" t="s">
        <v>300</v>
      </c>
      <c r="O7" t="s">
        <v>301</v>
      </c>
      <c r="P7" t="s">
        <v>302</v>
      </c>
      <c r="Q7" s="4" t="s">
        <v>296</v>
      </c>
      <c r="R7" s="4" t="s">
        <v>297</v>
      </c>
      <c r="S7" s="4" t="s">
        <v>298</v>
      </c>
      <c r="T7" s="4" t="s">
        <v>296</v>
      </c>
      <c r="U7" s="4" t="s">
        <v>297</v>
      </c>
      <c r="V7" s="4" t="s">
        <v>298</v>
      </c>
      <c r="W7" s="4"/>
      <c r="X7" s="4" t="s">
        <v>216</v>
      </c>
      <c r="Y7" s="4" t="s">
        <v>318</v>
      </c>
      <c r="Z7" s="4" t="s">
        <v>319</v>
      </c>
      <c r="AA7" s="4" t="s">
        <v>320</v>
      </c>
      <c r="AC7">
        <v>3</v>
      </c>
      <c r="AD7" s="4" t="s">
        <v>307</v>
      </c>
      <c r="AE7">
        <v>90</v>
      </c>
      <c r="AF7">
        <f>INT(VLOOKUP(AE7,标准数值!A:B,2,FALSE))</f>
        <v>128</v>
      </c>
      <c r="AG7">
        <f>AF7-AF6</f>
        <v>96</v>
      </c>
      <c r="AH7">
        <f>T17</f>
        <v>0</v>
      </c>
      <c r="AI7">
        <f>U17</f>
        <v>180</v>
      </c>
      <c r="AJ7">
        <f>V17</f>
        <v>102</v>
      </c>
      <c r="AK7">
        <f t="shared" si="4"/>
        <v>0</v>
      </c>
      <c r="AL7">
        <f t="shared" si="1"/>
        <v>1080</v>
      </c>
      <c r="AM7">
        <f t="shared" si="1"/>
        <v>612</v>
      </c>
      <c r="AN7">
        <f t="shared" si="5"/>
        <v>0</v>
      </c>
      <c r="AO7">
        <f t="shared" si="2"/>
        <v>11.25</v>
      </c>
      <c r="AP7">
        <f t="shared" si="2"/>
        <v>6.375</v>
      </c>
      <c r="AQ7">
        <f>AQ6</f>
        <v>54</v>
      </c>
      <c r="AR7">
        <f>AR6</f>
        <v>20.769230769230766</v>
      </c>
      <c r="AS7">
        <f>AR7/(AR7-AO7)*AP7</f>
        <v>13.90909090909091</v>
      </c>
    </row>
    <row r="8" spans="1:49" x14ac:dyDescent="0.15">
      <c r="A8" t="s">
        <v>317</v>
      </c>
      <c r="B8">
        <f>AK1</f>
        <v>6</v>
      </c>
      <c r="C8">
        <f>C6*5</f>
        <v>400</v>
      </c>
      <c r="E8">
        <f>C8*60</f>
        <v>24000</v>
      </c>
      <c r="F8">
        <f>E8/500</f>
        <v>48</v>
      </c>
    </row>
    <row r="9" spans="1:49" x14ac:dyDescent="0.15">
      <c r="E9" t="s">
        <v>402</v>
      </c>
      <c r="F9" t="s">
        <v>403</v>
      </c>
      <c r="I9">
        <v>1</v>
      </c>
      <c r="J9" s="4">
        <v>20</v>
      </c>
      <c r="K9">
        <f>VLOOKUP(J9,标准数值!A:B,2,FALSE)</f>
        <v>1.0004953230843547</v>
      </c>
      <c r="L9" s="4">
        <f>INT(K9)</f>
        <v>1</v>
      </c>
      <c r="M9">
        <f>L9</f>
        <v>1</v>
      </c>
      <c r="N9" s="17">
        <v>1</v>
      </c>
      <c r="O9" s="17"/>
      <c r="P9" s="17"/>
      <c r="Q9">
        <f>N9*$Q$5</f>
        <v>6</v>
      </c>
      <c r="R9">
        <f t="shared" ref="R9:S9" si="6">O9*$Q$5</f>
        <v>0</v>
      </c>
      <c r="S9">
        <f t="shared" si="6"/>
        <v>0</v>
      </c>
      <c r="T9" s="14">
        <f>Q9</f>
        <v>6</v>
      </c>
      <c r="X9">
        <f>J9</f>
        <v>20</v>
      </c>
      <c r="Y9">
        <f>Q9</f>
        <v>6</v>
      </c>
      <c r="Z9">
        <f>R9</f>
        <v>0</v>
      </c>
      <c r="AA9">
        <f>S9</f>
        <v>0</v>
      </c>
    </row>
    <row r="10" spans="1:49" x14ac:dyDescent="0.15">
      <c r="E10">
        <f>E8/10</f>
        <v>2400</v>
      </c>
      <c r="F10">
        <f>E10/500</f>
        <v>4.8</v>
      </c>
      <c r="I10">
        <v>2</v>
      </c>
      <c r="J10" s="4">
        <v>30</v>
      </c>
      <c r="K10">
        <f>VLOOKUP(J10,标准数值!A:B,2,FALSE)</f>
        <v>2.0014861532465944</v>
      </c>
      <c r="L10" s="4">
        <f t="shared" ref="L10:L17" si="7">INT(K10)</f>
        <v>2</v>
      </c>
      <c r="M10">
        <f>L10-L9</f>
        <v>1</v>
      </c>
      <c r="N10" s="17">
        <v>2</v>
      </c>
      <c r="O10" s="17"/>
      <c r="P10" s="17"/>
      <c r="Q10">
        <f t="shared" ref="Q10:Q17" si="8">N10*$Q$5</f>
        <v>12</v>
      </c>
      <c r="R10">
        <f t="shared" ref="R10:R17" si="9">O10*$Q$5</f>
        <v>0</v>
      </c>
      <c r="S10">
        <f t="shared" ref="S10:S17" si="10">P10*$Q$5</f>
        <v>0</v>
      </c>
      <c r="T10" s="14">
        <f>Q10+T9</f>
        <v>18</v>
      </c>
      <c r="X10">
        <f t="shared" ref="X10:X17" si="11">J10</f>
        <v>30</v>
      </c>
      <c r="Y10">
        <f t="shared" ref="Y10:AA17" si="12">Q10+Y9</f>
        <v>18</v>
      </c>
      <c r="Z10">
        <f t="shared" si="12"/>
        <v>0</v>
      </c>
      <c r="AA10">
        <f t="shared" si="12"/>
        <v>0</v>
      </c>
    </row>
    <row r="11" spans="1:49" x14ac:dyDescent="0.15">
      <c r="B11" t="s">
        <v>316</v>
      </c>
      <c r="C11" t="s">
        <v>32</v>
      </c>
      <c r="I11">
        <v>3</v>
      </c>
      <c r="J11" s="4">
        <v>40</v>
      </c>
      <c r="K11">
        <f>VLOOKUP(J11,标准数值!A:B,2,FALSE)</f>
        <v>4.0039635660546686</v>
      </c>
      <c r="L11" s="4">
        <f t="shared" si="7"/>
        <v>4</v>
      </c>
      <c r="M11">
        <f t="shared" ref="M11:M17" si="13">L11-L10</f>
        <v>2</v>
      </c>
      <c r="N11" s="17">
        <v>3</v>
      </c>
      <c r="O11" s="17"/>
      <c r="P11" s="17"/>
      <c r="Q11">
        <f t="shared" si="8"/>
        <v>18</v>
      </c>
      <c r="R11">
        <f t="shared" si="9"/>
        <v>0</v>
      </c>
      <c r="S11">
        <f t="shared" si="10"/>
        <v>0</v>
      </c>
      <c r="T11" s="14">
        <f>Q11+T10</f>
        <v>36</v>
      </c>
      <c r="X11">
        <f t="shared" si="11"/>
        <v>40</v>
      </c>
      <c r="Y11">
        <f t="shared" si="12"/>
        <v>36</v>
      </c>
      <c r="Z11">
        <f t="shared" si="12"/>
        <v>0</v>
      </c>
      <c r="AA11">
        <f t="shared" si="12"/>
        <v>0</v>
      </c>
    </row>
    <row r="12" spans="1:49" x14ac:dyDescent="0.15">
      <c r="A12" t="s">
        <v>296</v>
      </c>
      <c r="B12">
        <f>AQ5</f>
        <v>54</v>
      </c>
      <c r="C12">
        <f>C$8/B12</f>
        <v>7.4074074074074074</v>
      </c>
      <c r="I12">
        <v>4</v>
      </c>
      <c r="J12" s="4">
        <v>50</v>
      </c>
      <c r="K12">
        <f>VLOOKUP(J12,标准数值!A:B,2,FALSE)</f>
        <v>8.0099101421652552</v>
      </c>
      <c r="L12" s="4">
        <f t="shared" si="7"/>
        <v>8</v>
      </c>
      <c r="M12">
        <f t="shared" si="13"/>
        <v>4</v>
      </c>
      <c r="N12" s="17">
        <v>3</v>
      </c>
      <c r="O12" s="17">
        <v>2</v>
      </c>
      <c r="P12" s="17"/>
      <c r="Q12">
        <f t="shared" si="8"/>
        <v>18</v>
      </c>
      <c r="R12">
        <f t="shared" si="9"/>
        <v>12</v>
      </c>
      <c r="S12">
        <f t="shared" si="10"/>
        <v>0</v>
      </c>
      <c r="T12" s="7">
        <f>Q12</f>
        <v>18</v>
      </c>
      <c r="U12" s="7">
        <f>R12</f>
        <v>12</v>
      </c>
      <c r="X12">
        <f t="shared" si="11"/>
        <v>50</v>
      </c>
      <c r="Y12">
        <f t="shared" si="12"/>
        <v>54</v>
      </c>
      <c r="Z12">
        <f t="shared" si="12"/>
        <v>12</v>
      </c>
      <c r="AA12">
        <f t="shared" si="12"/>
        <v>0</v>
      </c>
    </row>
    <row r="13" spans="1:49" x14ac:dyDescent="0.15">
      <c r="A13" t="s">
        <v>297</v>
      </c>
      <c r="B13">
        <f>AR5</f>
        <v>20.769230769230766</v>
      </c>
      <c r="C13">
        <f t="shared" ref="C13:C14" si="14">C$8/B13</f>
        <v>19.259259259259263</v>
      </c>
      <c r="I13">
        <v>5</v>
      </c>
      <c r="J13" s="4">
        <v>60</v>
      </c>
      <c r="K13">
        <f>VLOOKUP(J13,标准数值!A:B,2,FALSE)</f>
        <v>16.023787286551403</v>
      </c>
      <c r="L13" s="4">
        <f t="shared" si="7"/>
        <v>16</v>
      </c>
      <c r="M13">
        <f t="shared" si="13"/>
        <v>8</v>
      </c>
      <c r="N13" s="17">
        <v>5</v>
      </c>
      <c r="O13" s="17">
        <v>3</v>
      </c>
      <c r="P13" s="17"/>
      <c r="Q13">
        <f t="shared" si="8"/>
        <v>30</v>
      </c>
      <c r="R13">
        <f t="shared" si="9"/>
        <v>18</v>
      </c>
      <c r="S13">
        <f t="shared" si="10"/>
        <v>0</v>
      </c>
      <c r="T13" s="7">
        <f>Q13+T12</f>
        <v>48</v>
      </c>
      <c r="U13" s="7">
        <f>R13+U12</f>
        <v>30</v>
      </c>
      <c r="X13">
        <f t="shared" si="11"/>
        <v>60</v>
      </c>
      <c r="Y13">
        <f t="shared" si="12"/>
        <v>84</v>
      </c>
      <c r="Z13">
        <f t="shared" si="12"/>
        <v>30</v>
      </c>
      <c r="AA13">
        <f t="shared" si="12"/>
        <v>0</v>
      </c>
    </row>
    <row r="14" spans="1:49" x14ac:dyDescent="0.15">
      <c r="A14" t="s">
        <v>298</v>
      </c>
      <c r="B14">
        <f>AS5</f>
        <v>13.90909090909091</v>
      </c>
      <c r="C14">
        <f t="shared" si="14"/>
        <v>28.75816993464052</v>
      </c>
      <c r="I14">
        <v>6</v>
      </c>
      <c r="J14" s="4">
        <v>70</v>
      </c>
      <c r="K14">
        <f>VLOOKUP(J14,标准数值!A:B,2,FALSE)</f>
        <v>32.055510542249102</v>
      </c>
      <c r="L14" s="4">
        <f t="shared" si="7"/>
        <v>32</v>
      </c>
      <c r="M14">
        <f t="shared" si="13"/>
        <v>16</v>
      </c>
      <c r="N14" s="17">
        <v>8</v>
      </c>
      <c r="O14" s="17">
        <v>5</v>
      </c>
      <c r="P14" s="17"/>
      <c r="Q14">
        <f t="shared" si="8"/>
        <v>48</v>
      </c>
      <c r="R14">
        <f t="shared" si="9"/>
        <v>30</v>
      </c>
      <c r="S14">
        <f t="shared" si="10"/>
        <v>0</v>
      </c>
      <c r="T14" s="7">
        <f>Q14+T13</f>
        <v>96</v>
      </c>
      <c r="U14" s="7">
        <f>R14+U13</f>
        <v>60</v>
      </c>
      <c r="X14">
        <f t="shared" si="11"/>
        <v>70</v>
      </c>
      <c r="Y14">
        <f t="shared" si="12"/>
        <v>132</v>
      </c>
      <c r="Z14">
        <f t="shared" si="12"/>
        <v>60</v>
      </c>
      <c r="AA14">
        <f t="shared" si="12"/>
        <v>0</v>
      </c>
    </row>
    <row r="15" spans="1:49" x14ac:dyDescent="0.15">
      <c r="I15">
        <v>7</v>
      </c>
      <c r="J15" s="4">
        <v>80</v>
      </c>
      <c r="K15">
        <f>VLOOKUP(J15,标准数值!A:B,2,FALSE)</f>
        <v>64.126896953172889</v>
      </c>
      <c r="L15" s="4">
        <f t="shared" si="7"/>
        <v>64</v>
      </c>
      <c r="M15">
        <f t="shared" si="13"/>
        <v>32</v>
      </c>
      <c r="N15" s="17"/>
      <c r="O15" s="17">
        <v>5</v>
      </c>
      <c r="P15" s="17">
        <v>3</v>
      </c>
      <c r="Q15">
        <f t="shared" si="8"/>
        <v>0</v>
      </c>
      <c r="R15">
        <f t="shared" si="9"/>
        <v>30</v>
      </c>
      <c r="S15">
        <f t="shared" si="10"/>
        <v>18</v>
      </c>
      <c r="T15" s="4">
        <f>Q15</f>
        <v>0</v>
      </c>
      <c r="U15" s="4">
        <f>R15</f>
        <v>30</v>
      </c>
      <c r="V15" s="4">
        <f>S15</f>
        <v>18</v>
      </c>
      <c r="W15" s="4"/>
      <c r="X15">
        <f t="shared" si="11"/>
        <v>80</v>
      </c>
      <c r="Y15">
        <f t="shared" si="12"/>
        <v>132</v>
      </c>
      <c r="Z15">
        <f t="shared" si="12"/>
        <v>90</v>
      </c>
      <c r="AA15">
        <f t="shared" si="12"/>
        <v>18</v>
      </c>
    </row>
    <row r="16" spans="1:49" x14ac:dyDescent="0.15">
      <c r="I16">
        <v>8</v>
      </c>
      <c r="J16" s="4">
        <v>85</v>
      </c>
      <c r="K16">
        <f>VLOOKUP(J16,标准数值!A:B,2,FALSE)</f>
        <v>90.700355403306077</v>
      </c>
      <c r="L16" s="4">
        <f t="shared" si="7"/>
        <v>90</v>
      </c>
      <c r="M16">
        <f t="shared" si="13"/>
        <v>26</v>
      </c>
      <c r="N16" s="17"/>
      <c r="O16" s="17">
        <v>10</v>
      </c>
      <c r="P16" s="17">
        <v>5</v>
      </c>
      <c r="Q16">
        <f t="shared" si="8"/>
        <v>0</v>
      </c>
      <c r="R16">
        <f t="shared" si="9"/>
        <v>60</v>
      </c>
      <c r="S16">
        <f t="shared" si="10"/>
        <v>30</v>
      </c>
      <c r="T16" s="4">
        <f t="shared" ref="T16:V17" si="15">Q16+T15</f>
        <v>0</v>
      </c>
      <c r="U16" s="4">
        <f t="shared" si="15"/>
        <v>90</v>
      </c>
      <c r="V16" s="4">
        <f t="shared" si="15"/>
        <v>48</v>
      </c>
      <c r="W16" s="4"/>
      <c r="X16">
        <f t="shared" si="11"/>
        <v>85</v>
      </c>
      <c r="Y16">
        <f t="shared" si="12"/>
        <v>132</v>
      </c>
      <c r="Z16">
        <f t="shared" si="12"/>
        <v>150</v>
      </c>
      <c r="AA16">
        <f t="shared" si="12"/>
        <v>48</v>
      </c>
    </row>
    <row r="17" spans="9:27" x14ac:dyDescent="0.15">
      <c r="I17">
        <v>9</v>
      </c>
      <c r="J17" s="4">
        <v>90</v>
      </c>
      <c r="K17">
        <f>VLOOKUP(J17,标准数值!A:B,2,FALSE)</f>
        <v>128.28555350640582</v>
      </c>
      <c r="L17" s="4">
        <f t="shared" si="7"/>
        <v>128</v>
      </c>
      <c r="M17">
        <f t="shared" si="13"/>
        <v>38</v>
      </c>
      <c r="N17" s="17"/>
      <c r="O17" s="17">
        <v>15</v>
      </c>
      <c r="P17" s="17">
        <v>9</v>
      </c>
      <c r="Q17">
        <f t="shared" si="8"/>
        <v>0</v>
      </c>
      <c r="R17">
        <f t="shared" si="9"/>
        <v>90</v>
      </c>
      <c r="S17">
        <f t="shared" si="10"/>
        <v>54</v>
      </c>
      <c r="T17" s="4">
        <f t="shared" si="15"/>
        <v>0</v>
      </c>
      <c r="U17" s="4">
        <f t="shared" si="15"/>
        <v>180</v>
      </c>
      <c r="V17" s="4">
        <f t="shared" si="15"/>
        <v>102</v>
      </c>
      <c r="W17" s="4"/>
      <c r="X17">
        <f t="shared" si="11"/>
        <v>90</v>
      </c>
      <c r="Y17">
        <f t="shared" si="12"/>
        <v>132</v>
      </c>
      <c r="Z17">
        <f t="shared" si="12"/>
        <v>240</v>
      </c>
      <c r="AA17">
        <f t="shared" si="12"/>
        <v>102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6"/>
  <sheetViews>
    <sheetView workbookViewId="0">
      <selection activeCell="E5" sqref="E5"/>
    </sheetView>
  </sheetViews>
  <sheetFormatPr baseColWidth="10" defaultRowHeight="15" x14ac:dyDescent="0.15"/>
  <sheetData>
    <row r="4" spans="2:4" x14ac:dyDescent="0.15">
      <c r="B4" t="s">
        <v>405</v>
      </c>
    </row>
    <row r="6" spans="2:4" x14ac:dyDescent="0.15">
      <c r="B6" t="s">
        <v>406</v>
      </c>
      <c r="C6" t="s">
        <v>407</v>
      </c>
      <c r="D6" t="s">
        <v>408</v>
      </c>
    </row>
    <row r="8" spans="2:4" x14ac:dyDescent="0.15">
      <c r="B8" t="s">
        <v>409</v>
      </c>
      <c r="C8" t="s">
        <v>421</v>
      </c>
    </row>
    <row r="10" spans="2:4" x14ac:dyDescent="0.15">
      <c r="B10" t="s">
        <v>413</v>
      </c>
    </row>
    <row r="12" spans="2:4" x14ac:dyDescent="0.15">
      <c r="B12" t="s">
        <v>333</v>
      </c>
      <c r="C12" t="s">
        <v>410</v>
      </c>
    </row>
    <row r="14" spans="2:4" x14ac:dyDescent="0.15">
      <c r="B14" t="s">
        <v>411</v>
      </c>
      <c r="C14" t="s">
        <v>412</v>
      </c>
    </row>
    <row r="16" spans="2:4" x14ac:dyDescent="0.15">
      <c r="B16" t="s">
        <v>414</v>
      </c>
      <c r="C16" t="s">
        <v>415</v>
      </c>
    </row>
    <row r="18" spans="2:3" x14ac:dyDescent="0.15">
      <c r="B18" t="s">
        <v>287</v>
      </c>
      <c r="C18" t="s">
        <v>415</v>
      </c>
    </row>
    <row r="20" spans="2:3" x14ac:dyDescent="0.15">
      <c r="B20" t="s">
        <v>416</v>
      </c>
      <c r="C20" t="s">
        <v>415</v>
      </c>
    </row>
    <row r="22" spans="2:3" x14ac:dyDescent="0.15">
      <c r="B22" t="s">
        <v>417</v>
      </c>
      <c r="C22" t="s">
        <v>415</v>
      </c>
    </row>
    <row r="24" spans="2:3" x14ac:dyDescent="0.15">
      <c r="B24" t="s">
        <v>418</v>
      </c>
      <c r="C24" t="s">
        <v>422</v>
      </c>
    </row>
    <row r="26" spans="2:3" x14ac:dyDescent="0.15">
      <c r="B26" t="s">
        <v>419</v>
      </c>
      <c r="C26" t="s">
        <v>420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C3" sqref="C3:E12"/>
    </sheetView>
  </sheetViews>
  <sheetFormatPr baseColWidth="10" defaultRowHeight="15" x14ac:dyDescent="0.15"/>
  <cols>
    <col min="4" max="4" width="13.5" bestFit="1" customWidth="1"/>
  </cols>
  <sheetData>
    <row r="3" spans="3:5" x14ac:dyDescent="0.15">
      <c r="C3" t="s">
        <v>229</v>
      </c>
      <c r="D3" t="s">
        <v>170</v>
      </c>
      <c r="E3" t="s">
        <v>9</v>
      </c>
    </row>
    <row r="4" spans="3:5" x14ac:dyDescent="0.15">
      <c r="C4">
        <v>1</v>
      </c>
      <c r="D4">
        <v>20</v>
      </c>
      <c r="E4">
        <f>VLOOKUP(D4,标准数值!C:Q,15,FALSE)</f>
        <v>80</v>
      </c>
    </row>
    <row r="5" spans="3:5" x14ac:dyDescent="0.15">
      <c r="C5">
        <v>2</v>
      </c>
      <c r="D5">
        <v>30</v>
      </c>
      <c r="E5">
        <f>VLOOKUP(D5,标准数值!C:Q,15,FALSE)</f>
        <v>160</v>
      </c>
    </row>
    <row r="6" spans="3:5" x14ac:dyDescent="0.15">
      <c r="C6">
        <v>3</v>
      </c>
      <c r="D6">
        <v>40</v>
      </c>
      <c r="E6">
        <f>VLOOKUP(D6,标准数值!C:Q,15,FALSE)</f>
        <v>320</v>
      </c>
    </row>
    <row r="7" spans="3:5" x14ac:dyDescent="0.15">
      <c r="C7">
        <v>4</v>
      </c>
      <c r="D7">
        <v>50</v>
      </c>
      <c r="E7">
        <f>VLOOKUP(D7,标准数值!C:Q,15,FALSE)</f>
        <v>640</v>
      </c>
    </row>
    <row r="8" spans="3:5" x14ac:dyDescent="0.15">
      <c r="C8">
        <v>5</v>
      </c>
      <c r="D8">
        <v>60</v>
      </c>
      <c r="E8">
        <f>VLOOKUP(D8,标准数值!C:Q,15,FALSE)</f>
        <v>1280.9999999999998</v>
      </c>
    </row>
    <row r="9" spans="3:5" x14ac:dyDescent="0.15">
      <c r="C9">
        <v>6</v>
      </c>
      <c r="D9">
        <v>70</v>
      </c>
      <c r="E9">
        <f>VLOOKUP(D9,标准数值!C:Q,15,FALSE)</f>
        <v>2564.0000000000005</v>
      </c>
    </row>
    <row r="10" spans="3:5" x14ac:dyDescent="0.15">
      <c r="C10">
        <v>7</v>
      </c>
      <c r="D10">
        <v>80</v>
      </c>
      <c r="E10">
        <f>VLOOKUP(D10,标准数值!C:Q,15,FALSE)</f>
        <v>5130.0000000000018</v>
      </c>
    </row>
    <row r="11" spans="3:5" x14ac:dyDescent="0.15">
      <c r="C11">
        <v>8</v>
      </c>
      <c r="D11">
        <v>90</v>
      </c>
      <c r="E11">
        <f>VLOOKUP(D11,标准数值!C:Q,15,FALSE)</f>
        <v>10262.000000000004</v>
      </c>
    </row>
    <row r="12" spans="3:5" x14ac:dyDescent="0.15">
      <c r="C12">
        <v>9</v>
      </c>
      <c r="D12">
        <v>100</v>
      </c>
      <c r="E12">
        <f>VLOOKUP(D12,标准数值!C:Q,15,FALSE)</f>
        <v>20529.999999999996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22"/>
  <sheetViews>
    <sheetView workbookViewId="0">
      <selection activeCell="P11" sqref="P11"/>
    </sheetView>
  </sheetViews>
  <sheetFormatPr baseColWidth="10" defaultRowHeight="15" x14ac:dyDescent="0.15"/>
  <cols>
    <col min="1" max="1" width="13.5" bestFit="1" customWidth="1"/>
    <col min="2" max="2" width="29.5" bestFit="1" customWidth="1"/>
    <col min="9" max="9" width="13.5" bestFit="1" customWidth="1"/>
    <col min="12" max="12" width="14.5" bestFit="1" customWidth="1"/>
    <col min="15" max="15" width="21.5" style="9" bestFit="1" customWidth="1"/>
    <col min="16" max="16" width="15.5" bestFit="1" customWidth="1"/>
    <col min="17" max="17" width="12.5" bestFit="1" customWidth="1"/>
    <col min="18" max="18" width="15.5" style="9" bestFit="1" customWidth="1"/>
    <col min="19" max="19" width="20.5" bestFit="1" customWidth="1"/>
    <col min="20" max="20" width="18.5" bestFit="1" customWidth="1"/>
    <col min="21" max="21" width="22.5" style="9" bestFit="1" customWidth="1"/>
  </cols>
  <sheetData>
    <row r="7" spans="1:21" x14ac:dyDescent="0.15">
      <c r="P7" t="s">
        <v>149</v>
      </c>
    </row>
    <row r="8" spans="1:21" x14ac:dyDescent="0.15">
      <c r="P8">
        <v>6</v>
      </c>
    </row>
    <row r="9" spans="1:21" x14ac:dyDescent="0.15">
      <c r="P9" t="s">
        <v>150</v>
      </c>
    </row>
    <row r="10" spans="1:21" x14ac:dyDescent="0.15">
      <c r="P10">
        <v>6</v>
      </c>
    </row>
    <row r="14" spans="1:21" x14ac:dyDescent="0.15">
      <c r="A14" t="s">
        <v>170</v>
      </c>
      <c r="B14" t="s">
        <v>137</v>
      </c>
      <c r="C14" t="s">
        <v>32</v>
      </c>
      <c r="D14" t="s">
        <v>218</v>
      </c>
      <c r="H14" t="s">
        <v>162</v>
      </c>
      <c r="I14" t="s">
        <v>104</v>
      </c>
      <c r="J14" t="s">
        <v>9</v>
      </c>
      <c r="K14" t="s">
        <v>136</v>
      </c>
      <c r="L14" t="s">
        <v>138</v>
      </c>
      <c r="M14" t="s">
        <v>77</v>
      </c>
      <c r="N14" t="s">
        <v>147</v>
      </c>
      <c r="O14" s="9" t="s">
        <v>151</v>
      </c>
      <c r="P14" t="s">
        <v>148</v>
      </c>
      <c r="Q14" t="s">
        <v>152</v>
      </c>
      <c r="R14" s="9" t="s">
        <v>153</v>
      </c>
      <c r="S14" t="s">
        <v>154</v>
      </c>
      <c r="T14" t="s">
        <v>155</v>
      </c>
      <c r="U14" s="9" t="s">
        <v>156</v>
      </c>
    </row>
    <row r="16" spans="1:21" x14ac:dyDescent="0.15">
      <c r="H16">
        <v>1</v>
      </c>
      <c r="I16" s="5">
        <f>金币需求!BB12</f>
        <v>20</v>
      </c>
      <c r="J16">
        <f>VLOOKUP(I16,标准数值!C:O,4,FALSE)</f>
        <v>303.99999999999994</v>
      </c>
      <c r="K16">
        <f>J16-J15</f>
        <v>303.99999999999994</v>
      </c>
      <c r="L16" t="s">
        <v>157</v>
      </c>
      <c r="M16">
        <f>VLOOKUP(I16,标准数值!A:B,2,FALSE)</f>
        <v>1.0004953230843547</v>
      </c>
      <c r="N16">
        <f>M16-M15</f>
        <v>1.0004953230843547</v>
      </c>
      <c r="O16" s="9">
        <v>1</v>
      </c>
      <c r="P16">
        <f>P$10*P$8*O16</f>
        <v>36</v>
      </c>
      <c r="Q16">
        <f>P16/N16</f>
        <v>35.98217719700898</v>
      </c>
      <c r="R16" s="9">
        <f>ROUND(Q16,0)</f>
        <v>36</v>
      </c>
      <c r="S16">
        <f>O16*6</f>
        <v>6</v>
      </c>
      <c r="T16">
        <f>K16/S16</f>
        <v>50.666666666666657</v>
      </c>
      <c r="U16" s="9">
        <f>INT(T16)</f>
        <v>50</v>
      </c>
    </row>
    <row r="17" spans="1:21" x14ac:dyDescent="0.15">
      <c r="H17">
        <v>2</v>
      </c>
      <c r="I17" s="5">
        <f>金币需求!BB13</f>
        <v>40</v>
      </c>
      <c r="J17">
        <f>VLOOKUP(I17,标准数值!C:O,4,FALSE)</f>
        <v>1088.9999999999995</v>
      </c>
      <c r="K17">
        <f t="shared" ref="K17:K20" si="0">J17-J16</f>
        <v>784.99999999999955</v>
      </c>
      <c r="L17" t="s">
        <v>158</v>
      </c>
      <c r="M17">
        <f>VLOOKUP(I17,标准数值!A:B,2,FALSE)</f>
        <v>4.0039635660546686</v>
      </c>
      <c r="N17">
        <f>M17-M16</f>
        <v>3.0034682429703139</v>
      </c>
      <c r="O17" s="9">
        <v>1</v>
      </c>
      <c r="P17">
        <f>P$10*P$8*O17</f>
        <v>36</v>
      </c>
      <c r="Q17">
        <f>P17/N17</f>
        <v>11.986143047877674</v>
      </c>
      <c r="R17" s="9">
        <f>ROUND(Q17,0)</f>
        <v>12</v>
      </c>
      <c r="S17">
        <f>O17*6</f>
        <v>6</v>
      </c>
      <c r="T17">
        <f>K17/S17</f>
        <v>130.83333333333326</v>
      </c>
      <c r="U17" s="9">
        <f>INT(T17)</f>
        <v>130</v>
      </c>
    </row>
    <row r="18" spans="1:21" x14ac:dyDescent="0.15">
      <c r="A18" s="5"/>
      <c r="B18" t="s">
        <v>157</v>
      </c>
      <c r="C18">
        <f>U16</f>
        <v>50</v>
      </c>
      <c r="D18">
        <f>S16*6</f>
        <v>36</v>
      </c>
      <c r="H18">
        <v>3</v>
      </c>
      <c r="I18" s="5">
        <f>金币需求!BB14</f>
        <v>60</v>
      </c>
      <c r="J18">
        <f>VLOOKUP(I18,标准数值!C:O,4,FALSE)</f>
        <v>3844.9999999999986</v>
      </c>
      <c r="K18">
        <f t="shared" si="0"/>
        <v>2755.9999999999991</v>
      </c>
      <c r="L18" t="s">
        <v>159</v>
      </c>
      <c r="M18">
        <f>VLOOKUP(I18,标准数值!A:B,2,FALSE)</f>
        <v>16.023787286551403</v>
      </c>
      <c r="N18">
        <f>M18-M17</f>
        <v>12.019823720496735</v>
      </c>
      <c r="O18" s="9">
        <v>1</v>
      </c>
      <c r="P18">
        <f t="shared" ref="P18:P20" si="1">P$10*P$8*O18</f>
        <v>36</v>
      </c>
      <c r="Q18">
        <f t="shared" ref="Q18:Q20" si="2">P18/N18</f>
        <v>2.9950522434543867</v>
      </c>
      <c r="R18" s="9">
        <f t="shared" ref="R18:R20" si="3">ROUND(Q18,0)</f>
        <v>3</v>
      </c>
      <c r="S18">
        <f t="shared" ref="S18:S20" si="4">O18*6</f>
        <v>6</v>
      </c>
      <c r="T18">
        <f t="shared" ref="T18:T20" si="5">K18/S18</f>
        <v>459.3333333333332</v>
      </c>
      <c r="U18" s="9">
        <f t="shared" ref="U18:U20" si="6">INT(T18)</f>
        <v>459</v>
      </c>
    </row>
    <row r="19" spans="1:21" x14ac:dyDescent="0.15">
      <c r="A19" s="5"/>
      <c r="B19" t="s">
        <v>158</v>
      </c>
      <c r="C19">
        <f t="shared" ref="C19:C22" si="7">U17</f>
        <v>130</v>
      </c>
      <c r="D19">
        <f t="shared" ref="D19:D22" si="8">S17*6</f>
        <v>36</v>
      </c>
      <c r="H19">
        <v>4</v>
      </c>
      <c r="I19" s="5">
        <f>金币需求!BB15</f>
        <v>80</v>
      </c>
      <c r="J19">
        <f>VLOOKUP(I19,标准数值!C:O,4,FALSE)</f>
        <v>13337.999999999993</v>
      </c>
      <c r="K19">
        <f t="shared" si="0"/>
        <v>9492.9999999999945</v>
      </c>
      <c r="L19" t="s">
        <v>160</v>
      </c>
      <c r="M19">
        <f>VLOOKUP(I19,标准数值!A:B,2,FALSE)</f>
        <v>64.126896953172889</v>
      </c>
      <c r="N19">
        <f t="shared" ref="N19:N20" si="9">M19-M18</f>
        <v>48.103109666621485</v>
      </c>
      <c r="O19" s="9">
        <v>2</v>
      </c>
      <c r="P19">
        <f t="shared" si="1"/>
        <v>72</v>
      </c>
      <c r="Q19">
        <f t="shared" si="2"/>
        <v>1.4967847296982641</v>
      </c>
      <c r="R19" s="9">
        <f t="shared" si="3"/>
        <v>1</v>
      </c>
      <c r="S19">
        <f t="shared" si="4"/>
        <v>12</v>
      </c>
      <c r="T19">
        <f t="shared" si="5"/>
        <v>791.08333333333292</v>
      </c>
      <c r="U19" s="9">
        <f t="shared" si="6"/>
        <v>791</v>
      </c>
    </row>
    <row r="20" spans="1:21" x14ac:dyDescent="0.15">
      <c r="A20" s="5"/>
      <c r="B20" t="s">
        <v>159</v>
      </c>
      <c r="C20">
        <f t="shared" si="7"/>
        <v>459</v>
      </c>
      <c r="D20">
        <f t="shared" si="8"/>
        <v>36</v>
      </c>
      <c r="H20">
        <v>5</v>
      </c>
      <c r="I20" s="5">
        <f>金币需求!BB16</f>
        <v>90</v>
      </c>
      <c r="J20">
        <f>VLOOKUP(I20,标准数值!C:O,4,FALSE)</f>
        <v>24630</v>
      </c>
      <c r="K20">
        <f t="shared" si="0"/>
        <v>11292.000000000007</v>
      </c>
      <c r="L20" t="s">
        <v>161</v>
      </c>
      <c r="M20">
        <f>VLOOKUP(I20,标准数值!A:B,2,FALSE)</f>
        <v>128.28555350640582</v>
      </c>
      <c r="N20">
        <f t="shared" si="9"/>
        <v>64.15865655323293</v>
      </c>
      <c r="O20" s="9">
        <v>2</v>
      </c>
      <c r="P20">
        <f t="shared" si="1"/>
        <v>72</v>
      </c>
      <c r="Q20">
        <f t="shared" si="2"/>
        <v>1.1222180118478797</v>
      </c>
      <c r="R20" s="9">
        <f t="shared" si="3"/>
        <v>1</v>
      </c>
      <c r="S20">
        <f t="shared" si="4"/>
        <v>12</v>
      </c>
      <c r="T20">
        <f t="shared" si="5"/>
        <v>941.00000000000057</v>
      </c>
      <c r="U20" s="9">
        <f t="shared" si="6"/>
        <v>941</v>
      </c>
    </row>
    <row r="21" spans="1:21" x14ac:dyDescent="0.15">
      <c r="A21" s="5"/>
      <c r="B21" t="s">
        <v>160</v>
      </c>
      <c r="C21">
        <f t="shared" si="7"/>
        <v>791</v>
      </c>
      <c r="D21">
        <f t="shared" si="8"/>
        <v>72</v>
      </c>
    </row>
    <row r="22" spans="1:21" x14ac:dyDescent="0.15">
      <c r="A22" s="5"/>
      <c r="B22" t="s">
        <v>161</v>
      </c>
      <c r="C22">
        <f t="shared" si="7"/>
        <v>941</v>
      </c>
      <c r="D22">
        <f t="shared" si="8"/>
        <v>72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L32"/>
  <sheetViews>
    <sheetView workbookViewId="0">
      <selection activeCell="K26" sqref="K26"/>
    </sheetView>
  </sheetViews>
  <sheetFormatPr baseColWidth="10" defaultRowHeight="15" x14ac:dyDescent="0.15"/>
  <cols>
    <col min="3" max="3" width="19.5" bestFit="1" customWidth="1"/>
    <col min="5" max="5" width="23.5" bestFit="1" customWidth="1"/>
  </cols>
  <sheetData>
    <row r="7" spans="3:8" x14ac:dyDescent="0.15">
      <c r="C7" t="s">
        <v>266</v>
      </c>
    </row>
    <row r="8" spans="3:8" x14ac:dyDescent="0.15">
      <c r="E8" t="s">
        <v>269</v>
      </c>
    </row>
    <row r="9" spans="3:8" x14ac:dyDescent="0.15">
      <c r="C9" t="s">
        <v>267</v>
      </c>
      <c r="E9" s="13" t="s">
        <v>270</v>
      </c>
    </row>
    <row r="11" spans="3:8" x14ac:dyDescent="0.15">
      <c r="C11" t="s">
        <v>268</v>
      </c>
      <c r="E11" t="s">
        <v>271</v>
      </c>
      <c r="H11" t="s">
        <v>272</v>
      </c>
    </row>
    <row r="14" spans="3:8" x14ac:dyDescent="0.15">
      <c r="H14" t="s">
        <v>273</v>
      </c>
    </row>
    <row r="15" spans="3:8" x14ac:dyDescent="0.15">
      <c r="H15" t="s">
        <v>274</v>
      </c>
    </row>
    <row r="19" spans="8:12" x14ac:dyDescent="0.15">
      <c r="H19" t="s">
        <v>275</v>
      </c>
    </row>
    <row r="22" spans="8:12" x14ac:dyDescent="0.15">
      <c r="H22" t="s">
        <v>276</v>
      </c>
    </row>
    <row r="26" spans="8:12" x14ac:dyDescent="0.15">
      <c r="H26">
        <v>1</v>
      </c>
      <c r="I26">
        <v>1</v>
      </c>
      <c r="J26">
        <v>20</v>
      </c>
      <c r="K26">
        <v>6</v>
      </c>
      <c r="L26">
        <v>6</v>
      </c>
    </row>
    <row r="27" spans="8:12" x14ac:dyDescent="0.15">
      <c r="H27">
        <v>2</v>
      </c>
      <c r="I27">
        <v>2</v>
      </c>
      <c r="J27">
        <v>40</v>
      </c>
    </row>
    <row r="28" spans="8:12" x14ac:dyDescent="0.15">
      <c r="H28">
        <v>3</v>
      </c>
      <c r="I28">
        <v>3</v>
      </c>
      <c r="J28">
        <v>60</v>
      </c>
    </row>
    <row r="29" spans="8:12" x14ac:dyDescent="0.15">
      <c r="H29">
        <v>4</v>
      </c>
      <c r="I29">
        <v>4</v>
      </c>
      <c r="J29">
        <v>80</v>
      </c>
    </row>
    <row r="30" spans="8:12" x14ac:dyDescent="0.15">
      <c r="H30">
        <v>5</v>
      </c>
      <c r="I30">
        <v>5</v>
      </c>
      <c r="J30">
        <v>100</v>
      </c>
    </row>
    <row r="32" spans="8:12" x14ac:dyDescent="0.15">
      <c r="J32">
        <f>SUM(J26:J30)</f>
        <v>300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J14" sqref="J14"/>
    </sheetView>
  </sheetViews>
  <sheetFormatPr baseColWidth="10" defaultRowHeight="15" x14ac:dyDescent="0.15"/>
  <cols>
    <col min="10" max="10" width="27.5" bestFit="1" customWidth="1"/>
    <col min="13" max="14" width="13.5" bestFit="1" customWidth="1"/>
    <col min="16" max="16" width="15.5" bestFit="1" customWidth="1"/>
  </cols>
  <sheetData>
    <row r="2" spans="2:17" x14ac:dyDescent="0.15">
      <c r="C2" t="s">
        <v>134</v>
      </c>
    </row>
    <row r="3" spans="2:17" x14ac:dyDescent="0.15">
      <c r="B3" t="s">
        <v>167</v>
      </c>
      <c r="C3">
        <v>80</v>
      </c>
      <c r="J3" t="s">
        <v>163</v>
      </c>
    </row>
    <row r="4" spans="2:17" x14ac:dyDescent="0.15">
      <c r="B4" t="s">
        <v>168</v>
      </c>
      <c r="C4">
        <v>200</v>
      </c>
    </row>
    <row r="5" spans="2:17" x14ac:dyDescent="0.15">
      <c r="G5" t="s">
        <v>171</v>
      </c>
    </row>
    <row r="6" spans="2:17" x14ac:dyDescent="0.15">
      <c r="G6" t="s">
        <v>172</v>
      </c>
      <c r="J6" t="s">
        <v>164</v>
      </c>
      <c r="K6" t="s">
        <v>166</v>
      </c>
      <c r="L6" t="s">
        <v>169</v>
      </c>
      <c r="M6" t="s">
        <v>223</v>
      </c>
      <c r="N6" t="s">
        <v>170</v>
      </c>
      <c r="O6" t="s">
        <v>9</v>
      </c>
      <c r="P6" t="s">
        <v>221</v>
      </c>
      <c r="Q6" t="s">
        <v>9</v>
      </c>
    </row>
    <row r="7" spans="2:17" x14ac:dyDescent="0.15">
      <c r="G7" t="s">
        <v>224</v>
      </c>
      <c r="J7">
        <v>1</v>
      </c>
      <c r="K7" t="s">
        <v>11</v>
      </c>
      <c r="L7" t="s">
        <v>167</v>
      </c>
      <c r="M7">
        <v>1</v>
      </c>
      <c r="N7">
        <f>金币需求!AT12</f>
        <v>10</v>
      </c>
      <c r="O7">
        <f>VLOOKUP(N7,标准数值!C:O,5,FALSE)</f>
        <v>160</v>
      </c>
      <c r="P7">
        <v>0.5</v>
      </c>
      <c r="Q7">
        <f>P7*O7</f>
        <v>80</v>
      </c>
    </row>
    <row r="8" spans="2:17" x14ac:dyDescent="0.15">
      <c r="J8">
        <v>2</v>
      </c>
      <c r="K8" t="s">
        <v>11</v>
      </c>
      <c r="L8" t="s">
        <v>167</v>
      </c>
      <c r="M8">
        <v>1</v>
      </c>
      <c r="N8">
        <f>金币需求!AT13</f>
        <v>20</v>
      </c>
      <c r="O8">
        <f>VLOOKUP(N8,标准数值!C:O,5,FALSE)</f>
        <v>320</v>
      </c>
      <c r="P8">
        <v>0.5</v>
      </c>
      <c r="Q8">
        <f t="shared" ref="Q8:Q15" si="0">P8*O8</f>
        <v>160</v>
      </c>
    </row>
    <row r="9" spans="2:17" x14ac:dyDescent="0.15">
      <c r="J9">
        <v>3</v>
      </c>
      <c r="K9" t="s">
        <v>11</v>
      </c>
      <c r="L9" t="s">
        <v>167</v>
      </c>
      <c r="M9">
        <v>1</v>
      </c>
      <c r="N9">
        <f>金币需求!AT14</f>
        <v>30</v>
      </c>
      <c r="O9">
        <f>VLOOKUP(N9,标准数值!C:O,5,FALSE)</f>
        <v>640</v>
      </c>
      <c r="P9">
        <v>0.5</v>
      </c>
      <c r="Q9">
        <f t="shared" si="0"/>
        <v>320</v>
      </c>
    </row>
    <row r="10" spans="2:17" x14ac:dyDescent="0.15">
      <c r="J10">
        <v>4</v>
      </c>
      <c r="K10" t="s">
        <v>165</v>
      </c>
      <c r="L10" t="s">
        <v>167</v>
      </c>
      <c r="M10">
        <v>1</v>
      </c>
      <c r="N10">
        <f>金币需求!AT15</f>
        <v>40</v>
      </c>
      <c r="O10">
        <f>VLOOKUP(N10,标准数值!C:O,5,FALSE)</f>
        <v>1280.9999999999998</v>
      </c>
      <c r="P10">
        <v>0.5</v>
      </c>
      <c r="Q10">
        <f t="shared" si="0"/>
        <v>640.49999999999989</v>
      </c>
    </row>
    <row r="11" spans="2:17" x14ac:dyDescent="0.15">
      <c r="J11">
        <v>5</v>
      </c>
      <c r="K11" t="s">
        <v>165</v>
      </c>
      <c r="L11" t="s">
        <v>168</v>
      </c>
      <c r="M11">
        <v>1</v>
      </c>
      <c r="N11">
        <f>金币需求!AT16</f>
        <v>50</v>
      </c>
      <c r="O11">
        <f>VLOOKUP(N11,标准数值!C:O,5,FALSE)</f>
        <v>2946.9999999999991</v>
      </c>
      <c r="P11">
        <v>0.5</v>
      </c>
      <c r="Q11">
        <f t="shared" si="0"/>
        <v>1473.4999999999995</v>
      </c>
    </row>
    <row r="12" spans="2:17" x14ac:dyDescent="0.15">
      <c r="J12">
        <v>6</v>
      </c>
      <c r="K12" t="s">
        <v>225</v>
      </c>
      <c r="L12" t="s">
        <v>168</v>
      </c>
      <c r="M12">
        <v>1</v>
      </c>
      <c r="N12">
        <f>金币需求!AT17</f>
        <v>60</v>
      </c>
      <c r="O12">
        <f>VLOOKUP(N12,标准数值!C:O,5,FALSE)</f>
        <v>6665.0000000000009</v>
      </c>
      <c r="P12">
        <v>0.33</v>
      </c>
      <c r="Q12">
        <f t="shared" si="0"/>
        <v>2199.4500000000003</v>
      </c>
    </row>
    <row r="13" spans="2:17" x14ac:dyDescent="0.15">
      <c r="J13">
        <v>7</v>
      </c>
      <c r="K13" t="s">
        <v>225</v>
      </c>
      <c r="L13" t="s">
        <v>168</v>
      </c>
      <c r="M13">
        <v>1</v>
      </c>
      <c r="N13">
        <f>金币需求!AT18</f>
        <v>70</v>
      </c>
      <c r="O13">
        <f>VLOOKUP(N13,标准数值!C:O,5,FALSE)</f>
        <v>14872.999999999995</v>
      </c>
      <c r="P13">
        <v>0.33</v>
      </c>
      <c r="Q13">
        <f t="shared" si="0"/>
        <v>4908.0899999999983</v>
      </c>
    </row>
    <row r="14" spans="2:17" x14ac:dyDescent="0.15">
      <c r="J14">
        <v>8</v>
      </c>
      <c r="K14" t="s">
        <v>225</v>
      </c>
      <c r="L14" t="s">
        <v>168</v>
      </c>
      <c r="M14">
        <v>1</v>
      </c>
      <c r="N14">
        <f>金币需求!AT19</f>
        <v>80</v>
      </c>
      <c r="O14">
        <f>VLOOKUP(N14,标准数值!C:O,5,FALSE)</f>
        <v>29753.999999999982</v>
      </c>
      <c r="P14">
        <v>0.33</v>
      </c>
      <c r="Q14">
        <f t="shared" si="0"/>
        <v>9818.8199999999943</v>
      </c>
    </row>
    <row r="15" spans="2:17" x14ac:dyDescent="0.15">
      <c r="J15">
        <v>9</v>
      </c>
      <c r="K15" t="s">
        <v>226</v>
      </c>
      <c r="L15" t="s">
        <v>168</v>
      </c>
      <c r="M15">
        <v>1</v>
      </c>
      <c r="N15">
        <f>金币需求!AT20</f>
        <v>90</v>
      </c>
      <c r="O15">
        <f>VLOOKUP(N15,标准数值!C:O,5,FALSE)</f>
        <v>59523.999999999985</v>
      </c>
      <c r="P15">
        <v>0.33</v>
      </c>
      <c r="Q15">
        <f t="shared" si="0"/>
        <v>19642.919999999995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26"/>
  <sheetViews>
    <sheetView workbookViewId="0">
      <selection activeCell="H20" sqref="H20"/>
    </sheetView>
  </sheetViews>
  <sheetFormatPr baseColWidth="10" defaultRowHeight="15" x14ac:dyDescent="0.15"/>
  <cols>
    <col min="1" max="1" width="13.5" bestFit="1" customWidth="1"/>
    <col min="2" max="2" width="29.5" bestFit="1" customWidth="1"/>
    <col min="5" max="5" width="13.5" bestFit="1" customWidth="1"/>
    <col min="6" max="6" width="8.33203125" customWidth="1"/>
    <col min="9" max="9" width="13.5" style="4" bestFit="1" customWidth="1"/>
    <col min="12" max="12" width="14.5" bestFit="1" customWidth="1"/>
    <col min="15" max="15" width="21.5" style="9" bestFit="1" customWidth="1"/>
    <col min="16" max="16" width="15.5" bestFit="1" customWidth="1"/>
    <col min="17" max="17" width="12.5" bestFit="1" customWidth="1"/>
    <col min="18" max="18" width="15.5" style="9" bestFit="1" customWidth="1"/>
    <col min="19" max="19" width="18.5" bestFit="1" customWidth="1"/>
    <col min="20" max="20" width="22.5" style="9" bestFit="1" customWidth="1"/>
  </cols>
  <sheetData>
    <row r="5" spans="1:20" x14ac:dyDescent="0.15">
      <c r="B5" t="s">
        <v>285</v>
      </c>
    </row>
    <row r="7" spans="1:20" x14ac:dyDescent="0.15">
      <c r="P7" t="s">
        <v>149</v>
      </c>
    </row>
    <row r="8" spans="1:20" x14ac:dyDescent="0.15">
      <c r="B8" t="s">
        <v>286</v>
      </c>
      <c r="P8">
        <v>6</v>
      </c>
    </row>
    <row r="9" spans="1:20" x14ac:dyDescent="0.15">
      <c r="B9" t="s">
        <v>287</v>
      </c>
      <c r="P9" t="s">
        <v>150</v>
      </c>
    </row>
    <row r="10" spans="1:20" x14ac:dyDescent="0.15">
      <c r="B10" t="s">
        <v>288</v>
      </c>
      <c r="P10">
        <v>6</v>
      </c>
    </row>
    <row r="11" spans="1:20" x14ac:dyDescent="0.15">
      <c r="B11" t="s">
        <v>289</v>
      </c>
    </row>
    <row r="14" spans="1:20" x14ac:dyDescent="0.15">
      <c r="A14" t="s">
        <v>170</v>
      </c>
      <c r="B14" t="s">
        <v>137</v>
      </c>
      <c r="C14" t="s">
        <v>32</v>
      </c>
      <c r="D14" t="s">
        <v>218</v>
      </c>
      <c r="H14" t="s">
        <v>109</v>
      </c>
      <c r="I14" s="4" t="s">
        <v>104</v>
      </c>
      <c r="J14" t="s">
        <v>9</v>
      </c>
      <c r="K14" t="s">
        <v>136</v>
      </c>
      <c r="L14" t="s">
        <v>138</v>
      </c>
      <c r="M14" t="s">
        <v>77</v>
      </c>
      <c r="N14" t="s">
        <v>147</v>
      </c>
      <c r="O14" s="9" t="s">
        <v>284</v>
      </c>
      <c r="P14" t="s">
        <v>148</v>
      </c>
      <c r="Q14" t="s">
        <v>152</v>
      </c>
      <c r="R14" s="9" t="s">
        <v>153</v>
      </c>
      <c r="S14" t="s">
        <v>155</v>
      </c>
      <c r="T14" s="9" t="s">
        <v>156</v>
      </c>
    </row>
    <row r="16" spans="1:20" x14ac:dyDescent="0.15">
      <c r="H16">
        <v>1</v>
      </c>
      <c r="I16" s="5">
        <v>20</v>
      </c>
      <c r="J16">
        <f>VLOOKUP(I16,标准数值!C:O,5,FALSE)</f>
        <v>320</v>
      </c>
      <c r="K16">
        <f>J16-J15</f>
        <v>320</v>
      </c>
      <c r="L16" t="s">
        <v>227</v>
      </c>
      <c r="M16">
        <f>VLOOKUP(I16,标准数值!A:B,2,FALSE)</f>
        <v>1.0004953230843547</v>
      </c>
      <c r="N16">
        <f>M16-M15</f>
        <v>1.0004953230843547</v>
      </c>
      <c r="O16" s="9">
        <v>1</v>
      </c>
      <c r="P16">
        <f>P$10*P$8*O16</f>
        <v>36</v>
      </c>
      <c r="Q16">
        <f>P16/N16</f>
        <v>35.98217719700898</v>
      </c>
      <c r="R16" s="9">
        <f>ROUND(Q16,0)</f>
        <v>36</v>
      </c>
      <c r="S16">
        <f>K16</f>
        <v>320</v>
      </c>
      <c r="T16" s="9">
        <f>INT(S16)</f>
        <v>320</v>
      </c>
    </row>
    <row r="17" spans="1:20" x14ac:dyDescent="0.15">
      <c r="H17">
        <v>2</v>
      </c>
      <c r="I17" s="5">
        <v>30</v>
      </c>
      <c r="J17">
        <f>VLOOKUP(I17,标准数值!C:O,5,FALSE)</f>
        <v>640</v>
      </c>
      <c r="K17">
        <f t="shared" ref="K17:K20" si="0">J17-J16</f>
        <v>320</v>
      </c>
      <c r="L17" t="s">
        <v>228</v>
      </c>
      <c r="M17">
        <f>VLOOKUP(I17,标准数值!A:B,2,FALSE)</f>
        <v>2.0014861532465944</v>
      </c>
      <c r="N17">
        <f>M17-M16</f>
        <v>1.0009908301622397</v>
      </c>
      <c r="O17" s="9">
        <v>1</v>
      </c>
      <c r="P17">
        <f>P$10*P$8*O17</f>
        <v>36</v>
      </c>
      <c r="Q17">
        <f>P17/N17</f>
        <v>35.964365421974101</v>
      </c>
      <c r="R17" s="9">
        <f>ROUND(Q17,0)</f>
        <v>36</v>
      </c>
      <c r="S17">
        <f t="shared" ref="S17:S24" si="1">K17</f>
        <v>320</v>
      </c>
      <c r="T17" s="9">
        <f>INT(S17)</f>
        <v>320</v>
      </c>
    </row>
    <row r="18" spans="1:20" x14ac:dyDescent="0.15">
      <c r="A18" s="5"/>
      <c r="B18" t="s">
        <v>227</v>
      </c>
      <c r="C18">
        <f>T16</f>
        <v>320</v>
      </c>
      <c r="D18">
        <f>P16</f>
        <v>36</v>
      </c>
      <c r="E18" t="s">
        <v>290</v>
      </c>
      <c r="F18">
        <v>1</v>
      </c>
      <c r="H18">
        <v>3</v>
      </c>
      <c r="I18" s="5">
        <v>40</v>
      </c>
      <c r="J18">
        <f>VLOOKUP(I18,标准数值!C:O,5,FALSE)</f>
        <v>1280.9999999999998</v>
      </c>
      <c r="K18">
        <f t="shared" si="0"/>
        <v>640.99999999999977</v>
      </c>
      <c r="L18" t="s">
        <v>277</v>
      </c>
      <c r="M18">
        <f>VLOOKUP(I18,标准数值!A:B,2,FALSE)</f>
        <v>4.0039635660546686</v>
      </c>
      <c r="N18">
        <f>M18-M17</f>
        <v>2.0024774128080742</v>
      </c>
      <c r="O18" s="9">
        <v>2</v>
      </c>
      <c r="P18">
        <f t="shared" ref="P18:P20" si="2">P$10*P$8*O18</f>
        <v>72</v>
      </c>
      <c r="Q18">
        <f t="shared" ref="Q18:Q20" si="3">P18/N18</f>
        <v>35.955461739283436</v>
      </c>
      <c r="R18" s="9">
        <f t="shared" ref="R18:R20" si="4">ROUND(Q18,0)</f>
        <v>36</v>
      </c>
      <c r="S18">
        <f t="shared" si="1"/>
        <v>640.99999999999977</v>
      </c>
      <c r="T18" s="9">
        <f t="shared" ref="T18:T20" si="5">INT(S18)</f>
        <v>641</v>
      </c>
    </row>
    <row r="19" spans="1:20" x14ac:dyDescent="0.15">
      <c r="A19" s="5"/>
      <c r="B19" t="s">
        <v>228</v>
      </c>
      <c r="C19">
        <f t="shared" ref="C19:C26" si="6">T17</f>
        <v>320</v>
      </c>
      <c r="D19">
        <f t="shared" ref="D19:D26" si="7">P17</f>
        <v>36</v>
      </c>
      <c r="E19" t="s">
        <v>290</v>
      </c>
      <c r="F19">
        <v>1</v>
      </c>
      <c r="H19">
        <v>4</v>
      </c>
      <c r="I19" s="5">
        <v>50</v>
      </c>
      <c r="J19">
        <f>VLOOKUP(I19,标准数值!C:O,5,FALSE)</f>
        <v>2946.9999999999991</v>
      </c>
      <c r="K19">
        <f t="shared" si="0"/>
        <v>1665.9999999999993</v>
      </c>
      <c r="L19" t="s">
        <v>278</v>
      </c>
      <c r="M19">
        <f>VLOOKUP(I19,标准数值!A:B,2,FALSE)</f>
        <v>8.0099101421652552</v>
      </c>
      <c r="N19">
        <f t="shared" ref="N19:N20" si="8">M19-M18</f>
        <v>4.0059465761105866</v>
      </c>
      <c r="O19" s="9">
        <v>2</v>
      </c>
      <c r="P19">
        <f t="shared" si="2"/>
        <v>72</v>
      </c>
      <c r="Q19">
        <f t="shared" si="3"/>
        <v>17.973280130436866</v>
      </c>
      <c r="R19" s="9">
        <f t="shared" si="4"/>
        <v>18</v>
      </c>
      <c r="S19">
        <f t="shared" si="1"/>
        <v>1665.9999999999993</v>
      </c>
      <c r="T19" s="9">
        <f t="shared" si="5"/>
        <v>1666</v>
      </c>
    </row>
    <row r="20" spans="1:20" x14ac:dyDescent="0.15">
      <c r="A20" s="5"/>
      <c r="B20" t="s">
        <v>277</v>
      </c>
      <c r="C20">
        <f t="shared" si="6"/>
        <v>641</v>
      </c>
      <c r="D20">
        <f t="shared" si="7"/>
        <v>72</v>
      </c>
      <c r="E20" t="s">
        <v>290</v>
      </c>
      <c r="F20">
        <v>2</v>
      </c>
      <c r="H20">
        <v>5</v>
      </c>
      <c r="I20" s="5">
        <v>60</v>
      </c>
      <c r="J20">
        <f>VLOOKUP(I20,标准数值!C:O,5,FALSE)</f>
        <v>6665.0000000000009</v>
      </c>
      <c r="K20">
        <f t="shared" si="0"/>
        <v>3718.0000000000018</v>
      </c>
      <c r="L20" t="s">
        <v>279</v>
      </c>
      <c r="M20">
        <f>VLOOKUP(I20,标准数值!A:B,2,FALSE)</f>
        <v>16.023787286551403</v>
      </c>
      <c r="N20">
        <f t="shared" si="8"/>
        <v>8.0138771443861483</v>
      </c>
      <c r="O20" s="9">
        <v>2</v>
      </c>
      <c r="P20">
        <f t="shared" si="2"/>
        <v>72</v>
      </c>
      <c r="Q20">
        <f t="shared" si="3"/>
        <v>8.9844152465498137</v>
      </c>
      <c r="R20" s="9">
        <f t="shared" si="4"/>
        <v>9</v>
      </c>
      <c r="S20">
        <f t="shared" si="1"/>
        <v>3718.0000000000018</v>
      </c>
      <c r="T20" s="9">
        <f t="shared" si="5"/>
        <v>3718</v>
      </c>
    </row>
    <row r="21" spans="1:20" x14ac:dyDescent="0.15">
      <c r="A21" s="5"/>
      <c r="B21" t="s">
        <v>278</v>
      </c>
      <c r="C21">
        <f t="shared" si="6"/>
        <v>1666</v>
      </c>
      <c r="D21">
        <f t="shared" si="7"/>
        <v>72</v>
      </c>
      <c r="E21" t="s">
        <v>290</v>
      </c>
      <c r="F21">
        <v>2</v>
      </c>
      <c r="H21">
        <v>6</v>
      </c>
      <c r="I21" s="5">
        <v>70</v>
      </c>
      <c r="J21">
        <f>VLOOKUP(I21,标准数值!C:O,5,FALSE)</f>
        <v>14872.999999999995</v>
      </c>
      <c r="K21">
        <f t="shared" ref="K21:K24" si="9">J21-J20</f>
        <v>8207.9999999999927</v>
      </c>
      <c r="L21" t="s">
        <v>280</v>
      </c>
      <c r="M21">
        <f>VLOOKUP(I21,标准数值!A:B,2,FALSE)</f>
        <v>32.055510542249102</v>
      </c>
      <c r="N21">
        <f t="shared" ref="N21:N24" si="10">M21-M20</f>
        <v>16.031723255697699</v>
      </c>
      <c r="O21" s="9">
        <v>3</v>
      </c>
      <c r="P21">
        <f t="shared" ref="P21:P24" si="11">P$10*P$8*O21</f>
        <v>108</v>
      </c>
      <c r="Q21">
        <f t="shared" ref="Q21:Q24" si="12">P21/N21</f>
        <v>6.7366432340089597</v>
      </c>
      <c r="R21" s="9">
        <f t="shared" ref="R21:R24" si="13">ROUND(Q21,0)</f>
        <v>7</v>
      </c>
      <c r="S21">
        <f t="shared" si="1"/>
        <v>8207.9999999999927</v>
      </c>
      <c r="T21" s="9">
        <f t="shared" ref="T21:T24" si="14">INT(S21)</f>
        <v>8207</v>
      </c>
    </row>
    <row r="22" spans="1:20" x14ac:dyDescent="0.15">
      <c r="A22" s="5"/>
      <c r="B22" t="s">
        <v>279</v>
      </c>
      <c r="C22">
        <f t="shared" si="6"/>
        <v>3718</v>
      </c>
      <c r="D22">
        <f t="shared" si="7"/>
        <v>72</v>
      </c>
      <c r="E22" t="s">
        <v>290</v>
      </c>
      <c r="F22">
        <v>3</v>
      </c>
      <c r="H22">
        <v>7</v>
      </c>
      <c r="I22" s="5">
        <v>80</v>
      </c>
      <c r="J22">
        <f>VLOOKUP(I22,标准数值!C:O,5,FALSE)</f>
        <v>29753.999999999982</v>
      </c>
      <c r="K22">
        <f t="shared" si="9"/>
        <v>14880.999999999987</v>
      </c>
      <c r="L22" t="s">
        <v>281</v>
      </c>
      <c r="M22">
        <f>VLOOKUP(I22,标准数值!A:B,2,FALSE)</f>
        <v>64.126896953172889</v>
      </c>
      <c r="N22">
        <f t="shared" si="10"/>
        <v>32.071386410923786</v>
      </c>
      <c r="O22" s="9">
        <v>4</v>
      </c>
      <c r="P22">
        <f t="shared" si="11"/>
        <v>144</v>
      </c>
      <c r="Q22">
        <f t="shared" si="12"/>
        <v>4.4899836307342289</v>
      </c>
      <c r="R22" s="9">
        <f t="shared" si="13"/>
        <v>4</v>
      </c>
      <c r="S22">
        <f t="shared" si="1"/>
        <v>14880.999999999987</v>
      </c>
      <c r="T22" s="9">
        <f t="shared" si="14"/>
        <v>14881</v>
      </c>
    </row>
    <row r="23" spans="1:20" x14ac:dyDescent="0.15">
      <c r="B23" t="s">
        <v>280</v>
      </c>
      <c r="C23">
        <f>T21</f>
        <v>8207</v>
      </c>
      <c r="D23">
        <f t="shared" si="7"/>
        <v>108</v>
      </c>
      <c r="E23" t="s">
        <v>290</v>
      </c>
      <c r="F23">
        <v>3</v>
      </c>
      <c r="H23">
        <v>8</v>
      </c>
      <c r="I23" s="5">
        <v>90</v>
      </c>
      <c r="J23">
        <f>VLOOKUP(I23,标准数值!C:O,5,FALSE)</f>
        <v>59523.999999999985</v>
      </c>
      <c r="K23">
        <f t="shared" si="9"/>
        <v>29770.000000000004</v>
      </c>
      <c r="L23" t="s">
        <v>282</v>
      </c>
      <c r="M23">
        <f>VLOOKUP(I23,标准数值!A:B,2,FALSE)</f>
        <v>128.28555350640582</v>
      </c>
      <c r="N23">
        <f t="shared" si="10"/>
        <v>64.15865655323293</v>
      </c>
      <c r="O23" s="9">
        <v>5</v>
      </c>
      <c r="P23">
        <f t="shared" si="11"/>
        <v>180</v>
      </c>
      <c r="Q23">
        <f t="shared" si="12"/>
        <v>2.8055450296196995</v>
      </c>
      <c r="R23" s="9">
        <f t="shared" si="13"/>
        <v>3</v>
      </c>
      <c r="S23">
        <f t="shared" si="1"/>
        <v>29770.000000000004</v>
      </c>
      <c r="T23" s="9">
        <f t="shared" si="14"/>
        <v>29770</v>
      </c>
    </row>
    <row r="24" spans="1:20" x14ac:dyDescent="0.15">
      <c r="B24" t="s">
        <v>281</v>
      </c>
      <c r="C24">
        <f t="shared" si="6"/>
        <v>14881</v>
      </c>
      <c r="D24">
        <f t="shared" si="7"/>
        <v>144</v>
      </c>
      <c r="E24" t="s">
        <v>290</v>
      </c>
      <c r="F24">
        <v>4</v>
      </c>
      <c r="H24">
        <v>9</v>
      </c>
      <c r="I24" s="5">
        <v>100</v>
      </c>
      <c r="J24">
        <f>VLOOKUP(I24,标准数值!C:O,5,FALSE)</f>
        <v>119077.99999999994</v>
      </c>
      <c r="K24">
        <f t="shared" si="9"/>
        <v>59553.999999999956</v>
      </c>
      <c r="L24" t="s">
        <v>283</v>
      </c>
      <c r="M24">
        <f>VLOOKUP(I24,标准数值!A:B,2,FALSE)</f>
        <v>256.63464194224724</v>
      </c>
      <c r="N24">
        <f t="shared" si="10"/>
        <v>128.34908843584142</v>
      </c>
      <c r="O24" s="9">
        <v>6</v>
      </c>
      <c r="P24">
        <f t="shared" si="11"/>
        <v>216</v>
      </c>
      <c r="Q24">
        <f t="shared" si="12"/>
        <v>1.6829102772161342</v>
      </c>
      <c r="R24" s="9">
        <f t="shared" si="13"/>
        <v>2</v>
      </c>
      <c r="S24">
        <f t="shared" si="1"/>
        <v>59553.999999999956</v>
      </c>
      <c r="T24" s="9">
        <f t="shared" si="14"/>
        <v>59554</v>
      </c>
    </row>
    <row r="25" spans="1:20" x14ac:dyDescent="0.15">
      <c r="B25" t="s">
        <v>282</v>
      </c>
      <c r="C25">
        <f t="shared" si="6"/>
        <v>29770</v>
      </c>
      <c r="D25">
        <f t="shared" si="7"/>
        <v>180</v>
      </c>
      <c r="E25" t="s">
        <v>290</v>
      </c>
      <c r="F25">
        <v>4</v>
      </c>
      <c r="I25" s="5"/>
    </row>
    <row r="26" spans="1:20" x14ac:dyDescent="0.15">
      <c r="B26" t="s">
        <v>283</v>
      </c>
      <c r="C26">
        <f t="shared" si="6"/>
        <v>59554</v>
      </c>
      <c r="D26">
        <f t="shared" si="7"/>
        <v>216</v>
      </c>
      <c r="E26" t="s">
        <v>290</v>
      </c>
      <c r="F26">
        <v>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16"/>
  <sheetViews>
    <sheetView workbookViewId="0">
      <selection activeCell="H18" sqref="H18"/>
    </sheetView>
  </sheetViews>
  <sheetFormatPr baseColWidth="10" defaultRowHeight="15" x14ac:dyDescent="0.15"/>
  <cols>
    <col min="8" max="8" width="13.5" bestFit="1" customWidth="1"/>
    <col min="10" max="10" width="15.5" bestFit="1" customWidth="1"/>
    <col min="11" max="11" width="17.5" bestFit="1" customWidth="1"/>
  </cols>
  <sheetData>
    <row r="5" spans="7:10" x14ac:dyDescent="0.15">
      <c r="J5" t="s">
        <v>176</v>
      </c>
    </row>
    <row r="6" spans="7:10" x14ac:dyDescent="0.15">
      <c r="J6">
        <v>24</v>
      </c>
    </row>
    <row r="7" spans="7:10" x14ac:dyDescent="0.15">
      <c r="G7" t="s">
        <v>173</v>
      </c>
      <c r="H7" t="s">
        <v>174</v>
      </c>
      <c r="I7" t="s">
        <v>9</v>
      </c>
      <c r="J7" t="s">
        <v>175</v>
      </c>
    </row>
    <row r="8" spans="7:10" x14ac:dyDescent="0.15">
      <c r="G8">
        <v>1</v>
      </c>
      <c r="H8">
        <v>10</v>
      </c>
      <c r="I8">
        <f>VLOOKUP(H8,标准数值!C:O,9,FALSE)</f>
        <v>80</v>
      </c>
      <c r="J8">
        <f>I8/J$6</f>
        <v>3.3333333333333335</v>
      </c>
    </row>
    <row r="9" spans="7:10" x14ac:dyDescent="0.15">
      <c r="G9">
        <v>2</v>
      </c>
      <c r="H9">
        <v>20</v>
      </c>
      <c r="I9">
        <f>VLOOKUP(H9,标准数值!C:O,9,FALSE)</f>
        <v>160</v>
      </c>
      <c r="J9">
        <f t="shared" ref="J9:J16" si="0">I9/J$6</f>
        <v>6.666666666666667</v>
      </c>
    </row>
    <row r="10" spans="7:10" x14ac:dyDescent="0.15">
      <c r="G10">
        <v>3</v>
      </c>
      <c r="H10">
        <v>30</v>
      </c>
      <c r="I10">
        <f>VLOOKUP(H10,标准数值!C:O,9,FALSE)</f>
        <v>320</v>
      </c>
      <c r="J10">
        <f t="shared" si="0"/>
        <v>13.333333333333334</v>
      </c>
    </row>
    <row r="11" spans="7:10" x14ac:dyDescent="0.15">
      <c r="G11">
        <v>4</v>
      </c>
      <c r="H11">
        <v>40</v>
      </c>
      <c r="I11">
        <f>VLOOKUP(H11,标准数值!C:O,9,FALSE)</f>
        <v>640</v>
      </c>
      <c r="J11">
        <f t="shared" si="0"/>
        <v>26.666666666666668</v>
      </c>
    </row>
    <row r="12" spans="7:10" x14ac:dyDescent="0.15">
      <c r="G12">
        <v>5</v>
      </c>
      <c r="H12">
        <v>50</v>
      </c>
      <c r="I12">
        <f>VLOOKUP(H12,标准数值!C:O,9,FALSE)</f>
        <v>1280.9999999999998</v>
      </c>
      <c r="J12">
        <f t="shared" si="0"/>
        <v>53.374999999999993</v>
      </c>
    </row>
    <row r="13" spans="7:10" x14ac:dyDescent="0.15">
      <c r="G13">
        <v>6</v>
      </c>
      <c r="H13">
        <v>60</v>
      </c>
      <c r="I13">
        <f>VLOOKUP(H13,标准数值!C:O,9,FALSE)</f>
        <v>2562.9999999999991</v>
      </c>
      <c r="J13">
        <f t="shared" si="0"/>
        <v>106.79166666666663</v>
      </c>
    </row>
    <row r="14" spans="7:10" x14ac:dyDescent="0.15">
      <c r="G14">
        <v>7</v>
      </c>
      <c r="H14">
        <v>70</v>
      </c>
      <c r="I14">
        <f>VLOOKUP(H14,标准数值!C:O,9,FALSE)</f>
        <v>5127.9999999999991</v>
      </c>
      <c r="J14">
        <f t="shared" si="0"/>
        <v>213.66666666666663</v>
      </c>
    </row>
    <row r="15" spans="7:10" x14ac:dyDescent="0.15">
      <c r="G15">
        <v>8</v>
      </c>
      <c r="H15">
        <v>80</v>
      </c>
      <c r="I15">
        <f>VLOOKUP(H15,标准数值!C:O,9,FALSE)</f>
        <v>10260.000000000002</v>
      </c>
      <c r="J15">
        <f t="shared" si="0"/>
        <v>427.50000000000006</v>
      </c>
    </row>
    <row r="16" spans="7:10" x14ac:dyDescent="0.15">
      <c r="G16">
        <v>9</v>
      </c>
      <c r="H16">
        <v>90</v>
      </c>
      <c r="I16">
        <f>VLOOKUP(H16,标准数值!C:O,9,FALSE)</f>
        <v>20525</v>
      </c>
      <c r="J16">
        <f t="shared" si="0"/>
        <v>855.20833333333337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7"/>
  <sheetViews>
    <sheetView workbookViewId="0">
      <selection activeCell="O23" sqref="O23"/>
    </sheetView>
  </sheetViews>
  <sheetFormatPr baseColWidth="10" defaultRowHeight="15" x14ac:dyDescent="0.15"/>
  <cols>
    <col min="4" max="4" width="35.5" bestFit="1" customWidth="1"/>
  </cols>
  <sheetData>
    <row r="3" spans="3:15" x14ac:dyDescent="0.15">
      <c r="D3" t="s">
        <v>8</v>
      </c>
    </row>
    <row r="5" spans="3:15" x14ac:dyDescent="0.15">
      <c r="D5" t="s">
        <v>0</v>
      </c>
      <c r="G5" t="s">
        <v>1</v>
      </c>
      <c r="K5" t="s">
        <v>2</v>
      </c>
    </row>
    <row r="6" spans="3:15" x14ac:dyDescent="0.15">
      <c r="D6" t="s">
        <v>3</v>
      </c>
      <c r="E6" t="s">
        <v>4</v>
      </c>
      <c r="F6" t="s">
        <v>5</v>
      </c>
      <c r="G6" t="s">
        <v>4</v>
      </c>
      <c r="H6" t="s">
        <v>6</v>
      </c>
      <c r="I6" t="s">
        <v>5</v>
      </c>
      <c r="J6" t="s">
        <v>7</v>
      </c>
      <c r="K6" t="s">
        <v>6</v>
      </c>
    </row>
    <row r="7" spans="3:15" x14ac:dyDescent="0.15">
      <c r="C7" s="1"/>
      <c r="D7" s="1"/>
      <c r="E7" s="1"/>
      <c r="F7" s="1"/>
      <c r="G7" s="1"/>
      <c r="H7" s="1"/>
      <c r="I7" s="1"/>
      <c r="J7" s="1"/>
      <c r="K7" s="1"/>
    </row>
    <row r="8" spans="3:15" x14ac:dyDescent="0.15">
      <c r="C8" t="s">
        <v>10</v>
      </c>
      <c r="H8" t="s">
        <v>11</v>
      </c>
      <c r="I8" t="s">
        <v>12</v>
      </c>
      <c r="J8" t="s">
        <v>14</v>
      </c>
      <c r="K8" t="s">
        <v>13</v>
      </c>
    </row>
    <row r="13" spans="3:15" x14ac:dyDescent="0.15">
      <c r="C13" t="s">
        <v>15</v>
      </c>
    </row>
    <row r="15" spans="3:15" x14ac:dyDescent="0.15">
      <c r="C15">
        <v>1</v>
      </c>
      <c r="D15" t="s">
        <v>16</v>
      </c>
      <c r="O15" t="s">
        <v>78</v>
      </c>
    </row>
    <row r="17" spans="3:16" x14ac:dyDescent="0.15">
      <c r="D17" t="s">
        <v>17</v>
      </c>
      <c r="O17" t="s">
        <v>79</v>
      </c>
    </row>
    <row r="18" spans="3:16" x14ac:dyDescent="0.15">
      <c r="D18" t="s">
        <v>18</v>
      </c>
    </row>
    <row r="20" spans="3:16" x14ac:dyDescent="0.15">
      <c r="C20">
        <v>2</v>
      </c>
      <c r="D20" t="s">
        <v>19</v>
      </c>
      <c r="P20" t="s">
        <v>80</v>
      </c>
    </row>
    <row r="22" spans="3:16" x14ac:dyDescent="0.15">
      <c r="D22" t="s">
        <v>20</v>
      </c>
    </row>
    <row r="24" spans="3:16" x14ac:dyDescent="0.15">
      <c r="C24">
        <v>3</v>
      </c>
      <c r="D24" t="s">
        <v>21</v>
      </c>
    </row>
    <row r="26" spans="3:16" x14ac:dyDescent="0.15">
      <c r="D26" t="s">
        <v>22</v>
      </c>
    </row>
    <row r="28" spans="3:16" x14ac:dyDescent="0.15">
      <c r="C28">
        <v>4</v>
      </c>
      <c r="D28" t="s">
        <v>23</v>
      </c>
    </row>
    <row r="30" spans="3:16" x14ac:dyDescent="0.15">
      <c r="D30" t="s">
        <v>24</v>
      </c>
    </row>
    <row r="39" spans="4:5" x14ac:dyDescent="0.15">
      <c r="D39" t="s">
        <v>55</v>
      </c>
    </row>
    <row r="40" spans="4:5" x14ac:dyDescent="0.15">
      <c r="D40" t="s">
        <v>56</v>
      </c>
      <c r="E40" t="s">
        <v>57</v>
      </c>
    </row>
    <row r="43" spans="4:5" x14ac:dyDescent="0.15">
      <c r="D43" t="s">
        <v>60</v>
      </c>
    </row>
    <row r="44" spans="4:5" x14ac:dyDescent="0.15">
      <c r="D44" t="s">
        <v>61</v>
      </c>
    </row>
    <row r="45" spans="4:5" x14ac:dyDescent="0.15">
      <c r="D45" t="s">
        <v>62</v>
      </c>
    </row>
    <row r="46" spans="4:5" x14ac:dyDescent="0.15">
      <c r="D46" t="s">
        <v>63</v>
      </c>
    </row>
    <row r="47" spans="4:5" x14ac:dyDescent="0.15">
      <c r="D47" t="s">
        <v>64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05"/>
  <sheetViews>
    <sheetView tabSelected="1" workbookViewId="0">
      <selection activeCell="O19" sqref="O19"/>
    </sheetView>
  </sheetViews>
  <sheetFormatPr baseColWidth="10" defaultRowHeight="15" x14ac:dyDescent="0.15"/>
  <cols>
    <col min="4" max="4" width="13.5" style="4" bestFit="1" customWidth="1"/>
    <col min="6" max="6" width="13.5" bestFit="1" customWidth="1"/>
    <col min="14" max="14" width="13.5" bestFit="1" customWidth="1"/>
    <col min="16" max="16" width="19.5" bestFit="1" customWidth="1"/>
  </cols>
  <sheetData>
    <row r="4" spans="2:15" x14ac:dyDescent="0.15">
      <c r="B4" t="s">
        <v>186</v>
      </c>
      <c r="C4" t="s">
        <v>187</v>
      </c>
      <c r="D4" s="4" t="s">
        <v>170</v>
      </c>
      <c r="E4" t="s">
        <v>77</v>
      </c>
      <c r="F4" t="s">
        <v>189</v>
      </c>
      <c r="G4" t="s">
        <v>190</v>
      </c>
      <c r="H4" t="s">
        <v>9</v>
      </c>
      <c r="I4" t="s">
        <v>133</v>
      </c>
      <c r="N4" t="s">
        <v>169</v>
      </c>
      <c r="O4" t="s">
        <v>196</v>
      </c>
    </row>
    <row r="5" spans="2:15" x14ac:dyDescent="0.15">
      <c r="H5">
        <v>18</v>
      </c>
    </row>
    <row r="6" spans="2:15" x14ac:dyDescent="0.15">
      <c r="B6">
        <v>1</v>
      </c>
      <c r="C6">
        <f>INT(B6/10)</f>
        <v>0</v>
      </c>
      <c r="D6" s="4">
        <v>1</v>
      </c>
      <c r="E6">
        <f>VLOOKUP(B6,标准数值!A:B,2,FALSE)</f>
        <v>0.26795000000000002</v>
      </c>
      <c r="F6" t="s">
        <v>191</v>
      </c>
      <c r="G6">
        <v>1</v>
      </c>
      <c r="H6">
        <f>VLOOKUP(D6,标准数值!C:P,14,FALSE)</f>
        <v>26</v>
      </c>
      <c r="I6">
        <f>H6-H5</f>
        <v>8</v>
      </c>
      <c r="J6">
        <f>IF(F6=F5,G6+J5,1)</f>
        <v>1</v>
      </c>
      <c r="K6">
        <v>600</v>
      </c>
      <c r="N6" t="s">
        <v>193</v>
      </c>
      <c r="O6">
        <f>VLOOKUP(N6,F:I,4,FALSE)</f>
        <v>8</v>
      </c>
    </row>
    <row r="7" spans="2:15" x14ac:dyDescent="0.15">
      <c r="B7">
        <v>2</v>
      </c>
      <c r="C7">
        <f t="shared" ref="C7:C70" si="0">INT(B7/10)</f>
        <v>0</v>
      </c>
      <c r="D7" s="4">
        <v>2</v>
      </c>
      <c r="E7">
        <f>VLOOKUP(B7,标准数值!A:B,2,FALSE)</f>
        <v>0.28718881000000007</v>
      </c>
      <c r="F7" t="s">
        <v>191</v>
      </c>
      <c r="G7">
        <v>1</v>
      </c>
      <c r="H7">
        <f>VLOOKUP(D7,标准数值!C:P,14,FALSE)</f>
        <v>32</v>
      </c>
      <c r="I7">
        <f t="shared" ref="I7:I70" si="1">H7-H6</f>
        <v>6</v>
      </c>
      <c r="J7">
        <f t="shared" ref="J7:J70" si="2">IF(F7=F6,G7+J6,1)</f>
        <v>2</v>
      </c>
      <c r="K7">
        <f>I7*100</f>
        <v>600</v>
      </c>
      <c r="N7" t="s">
        <v>194</v>
      </c>
      <c r="O7">
        <f t="shared" ref="O7:O8" si="3">VLOOKUP(N7,F:I,4,FALSE)</f>
        <v>64.100000000000023</v>
      </c>
    </row>
    <row r="8" spans="2:15" x14ac:dyDescent="0.15">
      <c r="B8">
        <v>3</v>
      </c>
      <c r="C8">
        <f t="shared" si="0"/>
        <v>0</v>
      </c>
      <c r="D8" s="4">
        <v>3</v>
      </c>
      <c r="E8">
        <f>VLOOKUP(B8,标准数值!A:B,2,FALSE)</f>
        <v>0.30780896655800011</v>
      </c>
      <c r="F8" t="s">
        <v>191</v>
      </c>
      <c r="G8">
        <v>1</v>
      </c>
      <c r="H8">
        <f>VLOOKUP(D8,标准数值!C:P,14,FALSE)</f>
        <v>38</v>
      </c>
      <c r="I8">
        <f t="shared" si="1"/>
        <v>6</v>
      </c>
      <c r="J8">
        <f t="shared" si="2"/>
        <v>3</v>
      </c>
      <c r="K8">
        <f t="shared" ref="K8:K71" si="4">I8*100</f>
        <v>600</v>
      </c>
      <c r="N8" t="s">
        <v>195</v>
      </c>
      <c r="O8">
        <f t="shared" si="3"/>
        <v>513.19999999999982</v>
      </c>
    </row>
    <row r="9" spans="2:15" x14ac:dyDescent="0.15">
      <c r="B9">
        <v>4</v>
      </c>
      <c r="C9">
        <f t="shared" si="0"/>
        <v>0</v>
      </c>
      <c r="D9" s="4">
        <v>4</v>
      </c>
      <c r="E9">
        <f>VLOOKUP(B9,标准数值!A:B,2,FALSE)</f>
        <v>0.32990965035686459</v>
      </c>
      <c r="F9" t="s">
        <v>191</v>
      </c>
      <c r="G9">
        <v>1</v>
      </c>
      <c r="H9">
        <f>VLOOKUP(D9,标准数值!C:P,14,FALSE)</f>
        <v>44</v>
      </c>
      <c r="I9">
        <f t="shared" si="1"/>
        <v>6</v>
      </c>
      <c r="J9">
        <f t="shared" si="2"/>
        <v>4</v>
      </c>
      <c r="K9">
        <f t="shared" si="4"/>
        <v>600</v>
      </c>
    </row>
    <row r="10" spans="2:15" x14ac:dyDescent="0.15">
      <c r="B10">
        <v>5</v>
      </c>
      <c r="C10">
        <f t="shared" si="0"/>
        <v>0</v>
      </c>
      <c r="D10" s="4">
        <v>5</v>
      </c>
      <c r="E10">
        <f>VLOOKUP(B10,标准数值!A:B,2,FALSE)</f>
        <v>0.35359716325248752</v>
      </c>
      <c r="F10" t="s">
        <v>191</v>
      </c>
      <c r="G10">
        <v>1</v>
      </c>
      <c r="H10">
        <f>VLOOKUP(D10,标准数值!C:P,14,FALSE)</f>
        <v>50</v>
      </c>
      <c r="I10">
        <f t="shared" si="1"/>
        <v>6</v>
      </c>
      <c r="J10">
        <f t="shared" si="2"/>
        <v>5</v>
      </c>
      <c r="K10">
        <f t="shared" si="4"/>
        <v>600</v>
      </c>
    </row>
    <row r="11" spans="2:15" x14ac:dyDescent="0.15">
      <c r="B11">
        <v>6</v>
      </c>
      <c r="C11">
        <f t="shared" si="0"/>
        <v>0</v>
      </c>
      <c r="D11" s="4">
        <v>6</v>
      </c>
      <c r="E11">
        <f>VLOOKUP(B11,标准数值!A:B,2,FALSE)</f>
        <v>0.37898543957401615</v>
      </c>
      <c r="F11" t="s">
        <v>191</v>
      </c>
      <c r="G11">
        <v>1</v>
      </c>
      <c r="H11">
        <f>VLOOKUP(D11,标准数值!C:P,14,FALSE)</f>
        <v>56</v>
      </c>
      <c r="I11">
        <f t="shared" si="1"/>
        <v>6</v>
      </c>
      <c r="J11">
        <f t="shared" si="2"/>
        <v>6</v>
      </c>
      <c r="K11">
        <f t="shared" si="4"/>
        <v>600</v>
      </c>
    </row>
    <row r="12" spans="2:15" x14ac:dyDescent="0.15">
      <c r="B12">
        <v>7</v>
      </c>
      <c r="C12">
        <f t="shared" si="0"/>
        <v>0</v>
      </c>
      <c r="D12" s="4">
        <v>7</v>
      </c>
      <c r="E12">
        <f>VLOOKUP(B12,标准数值!A:B,2,FALSE)</f>
        <v>0.40619659413543058</v>
      </c>
      <c r="F12" t="s">
        <v>191</v>
      </c>
      <c r="G12">
        <v>1</v>
      </c>
      <c r="H12">
        <f>VLOOKUP(D12,标准数值!C:P,14,FALSE)</f>
        <v>62</v>
      </c>
      <c r="I12">
        <f t="shared" si="1"/>
        <v>6</v>
      </c>
      <c r="J12">
        <f t="shared" si="2"/>
        <v>7</v>
      </c>
      <c r="K12">
        <f t="shared" si="4"/>
        <v>600</v>
      </c>
    </row>
    <row r="13" spans="2:15" x14ac:dyDescent="0.15">
      <c r="B13">
        <v>8</v>
      </c>
      <c r="C13">
        <f t="shared" si="0"/>
        <v>0</v>
      </c>
      <c r="D13" s="4">
        <v>8</v>
      </c>
      <c r="E13">
        <f>VLOOKUP(B13,标准数值!A:B,2,FALSE)</f>
        <v>0.4353615095943546</v>
      </c>
      <c r="F13" t="s">
        <v>191</v>
      </c>
      <c r="G13">
        <v>1</v>
      </c>
      <c r="H13">
        <f>VLOOKUP(D13,标准数值!C:P,14,FALSE)</f>
        <v>68</v>
      </c>
      <c r="I13">
        <f t="shared" si="1"/>
        <v>6</v>
      </c>
      <c r="J13">
        <f t="shared" si="2"/>
        <v>8</v>
      </c>
      <c r="K13">
        <f t="shared" si="4"/>
        <v>600</v>
      </c>
    </row>
    <row r="14" spans="2:15" x14ac:dyDescent="0.15">
      <c r="B14">
        <v>9</v>
      </c>
      <c r="C14">
        <f t="shared" si="0"/>
        <v>0</v>
      </c>
      <c r="D14" s="4">
        <v>9</v>
      </c>
      <c r="E14">
        <f>VLOOKUP(B14,标准数值!A:B,2,FALSE)</f>
        <v>0.46662046598322932</v>
      </c>
      <c r="F14" t="s">
        <v>191</v>
      </c>
      <c r="G14">
        <v>1</v>
      </c>
      <c r="H14">
        <f>VLOOKUP(D14,标准数值!C:P,14,FALSE)</f>
        <v>74</v>
      </c>
      <c r="I14">
        <f t="shared" si="1"/>
        <v>6</v>
      </c>
      <c r="J14">
        <f t="shared" si="2"/>
        <v>9</v>
      </c>
      <c r="K14">
        <f t="shared" si="4"/>
        <v>600</v>
      </c>
    </row>
    <row r="15" spans="2:15" x14ac:dyDescent="0.15">
      <c r="B15">
        <v>10</v>
      </c>
      <c r="C15">
        <f t="shared" si="0"/>
        <v>1</v>
      </c>
      <c r="D15" s="4">
        <v>10</v>
      </c>
      <c r="E15">
        <f>VLOOKUP(B15,标准数值!A:B,2,FALSE)</f>
        <v>0.50012381544082529</v>
      </c>
      <c r="F15" t="s">
        <v>191</v>
      </c>
      <c r="G15">
        <v>1</v>
      </c>
      <c r="H15">
        <f>VLOOKUP(D15,标准数值!C:P,14,FALSE)</f>
        <v>80</v>
      </c>
      <c r="I15">
        <f t="shared" si="1"/>
        <v>6</v>
      </c>
      <c r="J15">
        <f t="shared" si="2"/>
        <v>10</v>
      </c>
      <c r="K15">
        <f t="shared" si="4"/>
        <v>600</v>
      </c>
    </row>
    <row r="16" spans="2:15" x14ac:dyDescent="0.15">
      <c r="B16">
        <v>11</v>
      </c>
      <c r="C16">
        <f t="shared" si="0"/>
        <v>1</v>
      </c>
      <c r="D16" s="4">
        <v>11</v>
      </c>
      <c r="E16">
        <f>VLOOKUP(B16,标准数值!A:B,2,FALSE)</f>
        <v>0.53603270538947656</v>
      </c>
      <c r="F16" t="s">
        <v>191</v>
      </c>
      <c r="G16">
        <v>1</v>
      </c>
      <c r="H16">
        <f>VLOOKUP(D16,标准数值!C:P,14,FALSE)</f>
        <v>88</v>
      </c>
      <c r="I16">
        <f t="shared" si="1"/>
        <v>8</v>
      </c>
      <c r="J16">
        <f t="shared" si="2"/>
        <v>11</v>
      </c>
      <c r="K16">
        <f t="shared" si="4"/>
        <v>800</v>
      </c>
      <c r="N16" s="12"/>
    </row>
    <row r="17" spans="2:11" x14ac:dyDescent="0.15">
      <c r="B17">
        <v>12</v>
      </c>
      <c r="C17">
        <f t="shared" si="0"/>
        <v>1</v>
      </c>
      <c r="D17" s="4">
        <v>12</v>
      </c>
      <c r="E17">
        <f>VLOOKUP(B17,标准数值!A:B,2,FALSE)</f>
        <v>0.57451985363644109</v>
      </c>
      <c r="F17" t="s">
        <v>191</v>
      </c>
      <c r="G17">
        <v>1</v>
      </c>
      <c r="H17">
        <f>VLOOKUP(D17,标准数值!C:P,14,FALSE)</f>
        <v>96</v>
      </c>
      <c r="I17">
        <f t="shared" si="1"/>
        <v>8</v>
      </c>
      <c r="J17">
        <f t="shared" si="2"/>
        <v>12</v>
      </c>
      <c r="K17">
        <f t="shared" si="4"/>
        <v>800</v>
      </c>
    </row>
    <row r="18" spans="2:11" x14ac:dyDescent="0.15">
      <c r="B18">
        <v>13</v>
      </c>
      <c r="C18">
        <f t="shared" si="0"/>
        <v>1</v>
      </c>
      <c r="D18" s="4">
        <v>13</v>
      </c>
      <c r="E18">
        <f>VLOOKUP(B18,标准数值!A:B,2,FALSE)</f>
        <v>0.61577037912753763</v>
      </c>
      <c r="F18" t="s">
        <v>191</v>
      </c>
      <c r="G18">
        <v>1</v>
      </c>
      <c r="H18">
        <f>VLOOKUP(D18,标准数值!C:P,14,FALSE)</f>
        <v>104</v>
      </c>
      <c r="I18">
        <f t="shared" si="1"/>
        <v>8</v>
      </c>
      <c r="J18">
        <f t="shared" si="2"/>
        <v>13</v>
      </c>
      <c r="K18">
        <f t="shared" si="4"/>
        <v>800</v>
      </c>
    </row>
    <row r="19" spans="2:11" x14ac:dyDescent="0.15">
      <c r="B19">
        <v>14</v>
      </c>
      <c r="C19">
        <f t="shared" si="0"/>
        <v>1</v>
      </c>
      <c r="D19" s="4">
        <v>14</v>
      </c>
      <c r="E19">
        <f>VLOOKUP(B19,标准数值!A:B,2,FALSE)</f>
        <v>0.65998269234889495</v>
      </c>
      <c r="F19" t="s">
        <v>191</v>
      </c>
      <c r="G19">
        <v>1</v>
      </c>
      <c r="H19">
        <f>VLOOKUP(D19,标准数值!C:P,14,FALSE)</f>
        <v>112</v>
      </c>
      <c r="I19">
        <f t="shared" si="1"/>
        <v>8</v>
      </c>
      <c r="J19">
        <f t="shared" si="2"/>
        <v>14</v>
      </c>
      <c r="K19">
        <f t="shared" si="4"/>
        <v>800</v>
      </c>
    </row>
    <row r="20" spans="2:11" x14ac:dyDescent="0.15">
      <c r="B20">
        <v>15</v>
      </c>
      <c r="C20">
        <f t="shared" si="0"/>
        <v>1</v>
      </c>
      <c r="D20" s="4">
        <v>15</v>
      </c>
      <c r="E20">
        <f>VLOOKUP(B20,标准数值!A:B,2,FALSE)</f>
        <v>0.70736944965954573</v>
      </c>
      <c r="F20" t="s">
        <v>191</v>
      </c>
      <c r="G20">
        <v>1</v>
      </c>
      <c r="H20">
        <f>VLOOKUP(D20,标准数值!C:P,14,FALSE)</f>
        <v>120</v>
      </c>
      <c r="I20">
        <f t="shared" si="1"/>
        <v>8</v>
      </c>
      <c r="J20">
        <f t="shared" si="2"/>
        <v>15</v>
      </c>
      <c r="K20">
        <f t="shared" si="4"/>
        <v>800</v>
      </c>
    </row>
    <row r="21" spans="2:11" x14ac:dyDescent="0.15">
      <c r="B21">
        <v>16</v>
      </c>
      <c r="C21">
        <f t="shared" si="0"/>
        <v>1</v>
      </c>
      <c r="D21" s="4">
        <v>16</v>
      </c>
      <c r="E21">
        <f>VLOOKUP(B21,标准数值!A:B,2,FALSE)</f>
        <v>0.75815857614510129</v>
      </c>
      <c r="F21" t="s">
        <v>191</v>
      </c>
      <c r="G21">
        <v>1</v>
      </c>
      <c r="H21">
        <f>VLOOKUP(D21,标准数值!C:P,14,FALSE)</f>
        <v>128</v>
      </c>
      <c r="I21">
        <f t="shared" si="1"/>
        <v>8</v>
      </c>
      <c r="J21">
        <f t="shared" si="2"/>
        <v>16</v>
      </c>
      <c r="K21">
        <f t="shared" si="4"/>
        <v>800</v>
      </c>
    </row>
    <row r="22" spans="2:11" x14ac:dyDescent="0.15">
      <c r="B22">
        <v>17</v>
      </c>
      <c r="C22">
        <f t="shared" si="0"/>
        <v>1</v>
      </c>
      <c r="D22" s="4">
        <v>17</v>
      </c>
      <c r="E22">
        <f>VLOOKUP(B22,标准数值!A:B,2,FALSE)</f>
        <v>0.8125943619123196</v>
      </c>
      <c r="F22" t="s">
        <v>191</v>
      </c>
      <c r="G22">
        <v>1</v>
      </c>
      <c r="H22">
        <f>VLOOKUP(D22,标准数值!C:P,14,FALSE)</f>
        <v>136</v>
      </c>
      <c r="I22">
        <f t="shared" si="1"/>
        <v>8</v>
      </c>
      <c r="J22">
        <f t="shared" si="2"/>
        <v>17</v>
      </c>
      <c r="K22">
        <f t="shared" si="4"/>
        <v>800</v>
      </c>
    </row>
    <row r="23" spans="2:11" x14ac:dyDescent="0.15">
      <c r="B23">
        <v>18</v>
      </c>
      <c r="C23">
        <f t="shared" si="0"/>
        <v>1</v>
      </c>
      <c r="D23" s="4">
        <v>18</v>
      </c>
      <c r="E23">
        <f>VLOOKUP(B23,标准数值!A:B,2,FALSE)</f>
        <v>0.87093863709762431</v>
      </c>
      <c r="F23" t="s">
        <v>191</v>
      </c>
      <c r="G23">
        <v>1</v>
      </c>
      <c r="H23">
        <f>VLOOKUP(D23,标准数值!C:P,14,FALSE)</f>
        <v>144</v>
      </c>
      <c r="I23">
        <f t="shared" si="1"/>
        <v>8</v>
      </c>
      <c r="J23">
        <f t="shared" si="2"/>
        <v>18</v>
      </c>
      <c r="K23">
        <f t="shared" si="4"/>
        <v>800</v>
      </c>
    </row>
    <row r="24" spans="2:11" x14ac:dyDescent="0.15">
      <c r="B24">
        <v>19</v>
      </c>
      <c r="C24">
        <f t="shared" si="0"/>
        <v>1</v>
      </c>
      <c r="D24" s="4">
        <v>19</v>
      </c>
      <c r="E24">
        <f>VLOOKUP(B24,标准数值!A:B,2,FALSE)</f>
        <v>0.9334720312412339</v>
      </c>
      <c r="F24" t="s">
        <v>191</v>
      </c>
      <c r="G24">
        <v>1</v>
      </c>
      <c r="H24">
        <f>VLOOKUP(D24,标准数值!C:P,14,FALSE)</f>
        <v>152</v>
      </c>
      <c r="I24">
        <f t="shared" si="1"/>
        <v>8</v>
      </c>
      <c r="J24">
        <f t="shared" si="2"/>
        <v>19</v>
      </c>
      <c r="K24">
        <f t="shared" si="4"/>
        <v>800</v>
      </c>
    </row>
    <row r="25" spans="2:11" x14ac:dyDescent="0.15">
      <c r="B25">
        <v>20</v>
      </c>
      <c r="C25">
        <f t="shared" si="0"/>
        <v>2</v>
      </c>
      <c r="D25" s="4">
        <v>20</v>
      </c>
      <c r="E25">
        <f>VLOOKUP(B25,标准数值!A:B,2,FALSE)</f>
        <v>1.0004953230843547</v>
      </c>
      <c r="F25" t="s">
        <v>191</v>
      </c>
      <c r="G25">
        <v>1</v>
      </c>
      <c r="H25">
        <f>VLOOKUP(D25,标准数值!C:P,14,FALSE)</f>
        <v>160</v>
      </c>
      <c r="I25">
        <f t="shared" si="1"/>
        <v>8</v>
      </c>
      <c r="J25">
        <f t="shared" si="2"/>
        <v>20</v>
      </c>
      <c r="K25">
        <f t="shared" si="4"/>
        <v>800</v>
      </c>
    </row>
    <row r="26" spans="2:11" x14ac:dyDescent="0.15">
      <c r="B26">
        <v>21</v>
      </c>
      <c r="C26">
        <f t="shared" si="0"/>
        <v>2</v>
      </c>
      <c r="D26" s="4">
        <v>21</v>
      </c>
      <c r="E26">
        <f>VLOOKUP(B26,标准数值!A:B,2,FALSE)</f>
        <v>1.0723308872818116</v>
      </c>
      <c r="F26" t="s">
        <v>191</v>
      </c>
      <c r="G26">
        <v>2</v>
      </c>
      <c r="H26">
        <f>VLOOKUP(D26,标准数值!C:P,14,FALSE)</f>
        <v>176</v>
      </c>
      <c r="I26">
        <f t="shared" si="1"/>
        <v>16</v>
      </c>
      <c r="J26">
        <f t="shared" si="2"/>
        <v>22</v>
      </c>
      <c r="K26">
        <f t="shared" si="4"/>
        <v>1600</v>
      </c>
    </row>
    <row r="27" spans="2:11" x14ac:dyDescent="0.15">
      <c r="B27">
        <v>22</v>
      </c>
      <c r="C27">
        <f t="shared" si="0"/>
        <v>2</v>
      </c>
      <c r="D27" s="4">
        <v>22</v>
      </c>
      <c r="E27">
        <f>VLOOKUP(B27,标准数值!A:B,2,FALSE)</f>
        <v>1.1493242449886456</v>
      </c>
      <c r="F27" t="s">
        <v>191</v>
      </c>
      <c r="G27">
        <v>2</v>
      </c>
      <c r="H27">
        <f>VLOOKUP(D27,标准数值!C:P,14,FALSE)</f>
        <v>192</v>
      </c>
      <c r="I27">
        <f t="shared" si="1"/>
        <v>16</v>
      </c>
      <c r="J27">
        <f t="shared" si="2"/>
        <v>24</v>
      </c>
      <c r="K27">
        <f t="shared" si="4"/>
        <v>1600</v>
      </c>
    </row>
    <row r="28" spans="2:11" x14ac:dyDescent="0.15">
      <c r="B28">
        <v>23</v>
      </c>
      <c r="C28">
        <f t="shared" si="0"/>
        <v>2</v>
      </c>
      <c r="D28" s="4">
        <v>23</v>
      </c>
      <c r="E28">
        <f>VLOOKUP(B28,标准数值!A:B,2,FALSE)</f>
        <v>1.2318457257788307</v>
      </c>
      <c r="F28" t="s">
        <v>191</v>
      </c>
      <c r="G28">
        <v>2</v>
      </c>
      <c r="H28">
        <f>VLOOKUP(D28,标准数值!C:P,14,FALSE)</f>
        <v>208</v>
      </c>
      <c r="I28">
        <f t="shared" si="1"/>
        <v>16</v>
      </c>
      <c r="J28">
        <f t="shared" si="2"/>
        <v>26</v>
      </c>
      <c r="K28">
        <f t="shared" si="4"/>
        <v>1600</v>
      </c>
    </row>
    <row r="29" spans="2:11" x14ac:dyDescent="0.15">
      <c r="B29">
        <v>24</v>
      </c>
      <c r="C29">
        <f t="shared" si="0"/>
        <v>2</v>
      </c>
      <c r="D29" s="4">
        <v>24</v>
      </c>
      <c r="E29">
        <f>VLOOKUP(B29,标准数值!A:B,2,FALSE)</f>
        <v>1.3202922488897511</v>
      </c>
      <c r="F29" t="s">
        <v>191</v>
      </c>
      <c r="G29">
        <v>2</v>
      </c>
      <c r="H29">
        <f>VLOOKUP(D29,标准数值!C:P,14,FALSE)</f>
        <v>224</v>
      </c>
      <c r="I29">
        <f t="shared" si="1"/>
        <v>16</v>
      </c>
      <c r="J29">
        <f t="shared" si="2"/>
        <v>28</v>
      </c>
      <c r="K29">
        <f t="shared" si="4"/>
        <v>1600</v>
      </c>
    </row>
    <row r="30" spans="2:11" x14ac:dyDescent="0.15">
      <c r="B30">
        <v>25</v>
      </c>
      <c r="C30">
        <f t="shared" si="0"/>
        <v>2</v>
      </c>
      <c r="D30" s="4">
        <v>25</v>
      </c>
      <c r="E30">
        <f>VLOOKUP(B30,标准数值!A:B,2,FALSE)</f>
        <v>1.4150892323600353</v>
      </c>
      <c r="F30" t="s">
        <v>191</v>
      </c>
      <c r="G30">
        <v>2</v>
      </c>
      <c r="H30">
        <f>VLOOKUP(D30,标准数值!C:P,14,FALSE)</f>
        <v>240</v>
      </c>
      <c r="I30">
        <f t="shared" si="1"/>
        <v>16</v>
      </c>
      <c r="J30">
        <f t="shared" si="2"/>
        <v>30</v>
      </c>
      <c r="K30">
        <f t="shared" si="4"/>
        <v>1600</v>
      </c>
    </row>
    <row r="31" spans="2:11" x14ac:dyDescent="0.15">
      <c r="B31">
        <v>26</v>
      </c>
      <c r="C31">
        <f t="shared" si="0"/>
        <v>2</v>
      </c>
      <c r="D31" s="4">
        <v>26</v>
      </c>
      <c r="E31">
        <f>VLOOKUP(B31,标准数值!A:B,2,FALSE)</f>
        <v>1.5166926392434861</v>
      </c>
      <c r="F31" t="s">
        <v>191</v>
      </c>
      <c r="G31">
        <v>2</v>
      </c>
      <c r="H31">
        <f>VLOOKUP(D31,标准数值!C:P,14,FALSE)</f>
        <v>256</v>
      </c>
      <c r="I31">
        <f t="shared" si="1"/>
        <v>16</v>
      </c>
      <c r="J31">
        <f t="shared" si="2"/>
        <v>32</v>
      </c>
      <c r="K31">
        <f t="shared" si="4"/>
        <v>1600</v>
      </c>
    </row>
    <row r="32" spans="2:11" x14ac:dyDescent="0.15">
      <c r="B32">
        <v>27</v>
      </c>
      <c r="C32">
        <f t="shared" si="0"/>
        <v>2</v>
      </c>
      <c r="D32" s="4">
        <v>27</v>
      </c>
      <c r="E32">
        <f>VLOOKUP(B32,标准数值!A:B,2,FALSE)</f>
        <v>1.6255911707411685</v>
      </c>
      <c r="F32" t="s">
        <v>191</v>
      </c>
      <c r="G32">
        <v>2</v>
      </c>
      <c r="H32">
        <f>VLOOKUP(D32,标准数值!C:P,14,FALSE)</f>
        <v>272</v>
      </c>
      <c r="I32">
        <f t="shared" si="1"/>
        <v>16</v>
      </c>
      <c r="J32">
        <f t="shared" si="2"/>
        <v>34</v>
      </c>
      <c r="K32">
        <f t="shared" si="4"/>
        <v>1600</v>
      </c>
    </row>
    <row r="33" spans="2:11" x14ac:dyDescent="0.15">
      <c r="B33">
        <v>28</v>
      </c>
      <c r="C33">
        <f t="shared" si="0"/>
        <v>2</v>
      </c>
      <c r="D33" s="4">
        <v>28</v>
      </c>
      <c r="E33">
        <f>VLOOKUP(B33,标准数值!A:B,2,FALSE)</f>
        <v>1.7423086168003847</v>
      </c>
      <c r="F33" t="s">
        <v>191</v>
      </c>
      <c r="G33">
        <v>2</v>
      </c>
      <c r="H33">
        <f>VLOOKUP(D33,标准数值!C:P,14,FALSE)</f>
        <v>288</v>
      </c>
      <c r="I33">
        <f t="shared" si="1"/>
        <v>16</v>
      </c>
      <c r="J33">
        <f t="shared" si="2"/>
        <v>36</v>
      </c>
      <c r="K33">
        <f t="shared" si="4"/>
        <v>1600</v>
      </c>
    </row>
    <row r="34" spans="2:11" x14ac:dyDescent="0.15">
      <c r="B34">
        <v>29</v>
      </c>
      <c r="C34">
        <f t="shared" si="0"/>
        <v>2</v>
      </c>
      <c r="D34" s="4">
        <v>29</v>
      </c>
      <c r="E34">
        <f>VLOOKUP(B34,标准数值!A:B,2,FALSE)</f>
        <v>1.8674063754866526</v>
      </c>
      <c r="F34" t="s">
        <v>191</v>
      </c>
      <c r="G34">
        <v>2</v>
      </c>
      <c r="H34">
        <f>VLOOKUP(D34,标准数值!C:P,14,FALSE)</f>
        <v>304</v>
      </c>
      <c r="I34">
        <f t="shared" si="1"/>
        <v>16</v>
      </c>
      <c r="J34">
        <f t="shared" si="2"/>
        <v>38</v>
      </c>
      <c r="K34">
        <f t="shared" si="4"/>
        <v>1600</v>
      </c>
    </row>
    <row r="35" spans="2:11" x14ac:dyDescent="0.15">
      <c r="B35">
        <v>30</v>
      </c>
      <c r="C35">
        <f t="shared" si="0"/>
        <v>3</v>
      </c>
      <c r="D35" s="4">
        <v>30</v>
      </c>
      <c r="E35">
        <f>VLOOKUP(B35,标准数值!A:B,2,FALSE)</f>
        <v>2.0014861532465944</v>
      </c>
      <c r="F35" t="s">
        <v>191</v>
      </c>
      <c r="G35">
        <v>2</v>
      </c>
      <c r="H35">
        <f>VLOOKUP(D35,标准数值!C:P,14,FALSE)</f>
        <v>320</v>
      </c>
      <c r="I35">
        <f t="shared" si="1"/>
        <v>16</v>
      </c>
      <c r="J35">
        <f t="shared" si="2"/>
        <v>40</v>
      </c>
      <c r="K35">
        <f t="shared" si="4"/>
        <v>1600</v>
      </c>
    </row>
    <row r="36" spans="2:11" x14ac:dyDescent="0.15">
      <c r="B36">
        <v>31</v>
      </c>
      <c r="C36">
        <f t="shared" si="0"/>
        <v>3</v>
      </c>
      <c r="D36" s="4">
        <v>31</v>
      </c>
      <c r="E36">
        <f>VLOOKUP(B36,标准数值!A:B,2,FALSE)</f>
        <v>2.1451928590497005</v>
      </c>
      <c r="F36" t="s">
        <v>191</v>
      </c>
      <c r="G36">
        <v>4</v>
      </c>
      <c r="H36">
        <f>VLOOKUP(D36,标准数值!C:P,14,FALSE)</f>
        <v>352</v>
      </c>
      <c r="I36">
        <f t="shared" si="1"/>
        <v>32</v>
      </c>
      <c r="J36">
        <f t="shared" si="2"/>
        <v>44</v>
      </c>
      <c r="K36">
        <f t="shared" si="4"/>
        <v>3200</v>
      </c>
    </row>
    <row r="37" spans="2:11" x14ac:dyDescent="0.15">
      <c r="B37">
        <v>32</v>
      </c>
      <c r="C37">
        <f t="shared" si="0"/>
        <v>3</v>
      </c>
      <c r="D37" s="4">
        <v>32</v>
      </c>
      <c r="E37">
        <f>VLOOKUP(B37,标准数值!A:B,2,FALSE)</f>
        <v>2.2992177063294692</v>
      </c>
      <c r="F37" t="s">
        <v>191</v>
      </c>
      <c r="G37">
        <v>4</v>
      </c>
      <c r="H37">
        <f>VLOOKUP(D37,标准数值!C:P,14,FALSE)</f>
        <v>384</v>
      </c>
      <c r="I37">
        <f t="shared" si="1"/>
        <v>32</v>
      </c>
      <c r="J37">
        <f t="shared" si="2"/>
        <v>48</v>
      </c>
      <c r="K37">
        <f t="shared" si="4"/>
        <v>3200</v>
      </c>
    </row>
    <row r="38" spans="2:11" x14ac:dyDescent="0.15">
      <c r="B38">
        <v>33</v>
      </c>
      <c r="C38">
        <f t="shared" si="0"/>
        <v>3</v>
      </c>
      <c r="D38" s="4">
        <v>33</v>
      </c>
      <c r="E38">
        <f>VLOOKUP(B38,标准数值!A:B,2,FALSE)</f>
        <v>2.4643015376439252</v>
      </c>
      <c r="F38" t="s">
        <v>191</v>
      </c>
      <c r="G38">
        <v>4</v>
      </c>
      <c r="H38">
        <f>VLOOKUP(D38,标准数值!C:P,14,FALSE)</f>
        <v>416</v>
      </c>
      <c r="I38">
        <f t="shared" si="1"/>
        <v>32</v>
      </c>
      <c r="J38">
        <f t="shared" si="2"/>
        <v>52</v>
      </c>
      <c r="K38">
        <f t="shared" si="4"/>
        <v>3200</v>
      </c>
    </row>
    <row r="39" spans="2:11" x14ac:dyDescent="0.15">
      <c r="B39">
        <v>34</v>
      </c>
      <c r="C39">
        <f t="shared" si="0"/>
        <v>3</v>
      </c>
      <c r="D39" s="4">
        <v>34</v>
      </c>
      <c r="E39">
        <f>VLOOKUP(B39,标准数值!A:B,2,FALSE)</f>
        <v>2.6412383880467596</v>
      </c>
      <c r="F39" t="s">
        <v>191</v>
      </c>
      <c r="G39">
        <v>4</v>
      </c>
      <c r="H39">
        <f>VLOOKUP(D39,标准数值!C:P,14,FALSE)</f>
        <v>448</v>
      </c>
      <c r="I39">
        <f t="shared" si="1"/>
        <v>32</v>
      </c>
      <c r="J39">
        <f t="shared" si="2"/>
        <v>56</v>
      </c>
      <c r="K39">
        <f t="shared" si="4"/>
        <v>3200</v>
      </c>
    </row>
    <row r="40" spans="2:11" x14ac:dyDescent="0.15">
      <c r="B40">
        <v>35</v>
      </c>
      <c r="C40">
        <f t="shared" si="0"/>
        <v>3</v>
      </c>
      <c r="D40" s="4">
        <v>35</v>
      </c>
      <c r="E40">
        <f>VLOOKUP(B40,标准数值!A:B,2,FALSE)</f>
        <v>2.830879304308517</v>
      </c>
      <c r="F40" t="s">
        <v>191</v>
      </c>
      <c r="G40">
        <v>4</v>
      </c>
      <c r="H40">
        <f>VLOOKUP(D40,标准数值!C:P,14,FALSE)</f>
        <v>480</v>
      </c>
      <c r="I40">
        <f t="shared" si="1"/>
        <v>32</v>
      </c>
      <c r="J40">
        <f t="shared" si="2"/>
        <v>60</v>
      </c>
      <c r="K40">
        <f t="shared" si="4"/>
        <v>3200</v>
      </c>
    </row>
    <row r="41" spans="2:11" x14ac:dyDescent="0.15">
      <c r="B41">
        <v>36</v>
      </c>
      <c r="C41">
        <f t="shared" si="0"/>
        <v>3</v>
      </c>
      <c r="D41" s="4">
        <v>36</v>
      </c>
      <c r="E41">
        <f>VLOOKUP(B41,标准数值!A:B,2,FALSE)</f>
        <v>3.0341364383578693</v>
      </c>
      <c r="F41" t="s">
        <v>191</v>
      </c>
      <c r="G41">
        <v>4</v>
      </c>
      <c r="H41">
        <f>VLOOKUP(D41,标准数值!C:P,14,FALSE)</f>
        <v>512</v>
      </c>
      <c r="I41">
        <f t="shared" si="1"/>
        <v>32</v>
      </c>
      <c r="J41">
        <f t="shared" si="2"/>
        <v>64</v>
      </c>
      <c r="K41">
        <f t="shared" si="4"/>
        <v>3200</v>
      </c>
    </row>
    <row r="42" spans="2:11" x14ac:dyDescent="0.15">
      <c r="B42">
        <v>37</v>
      </c>
      <c r="C42">
        <f t="shared" si="0"/>
        <v>3</v>
      </c>
      <c r="D42" s="4">
        <v>37</v>
      </c>
      <c r="E42">
        <f>VLOOKUP(B42,标准数值!A:B,2,FALSE)</f>
        <v>3.2519874346319648</v>
      </c>
      <c r="F42" t="s">
        <v>191</v>
      </c>
      <c r="G42">
        <v>4</v>
      </c>
      <c r="H42">
        <f>VLOOKUP(D42,标准数值!C:P,14,FALSE)</f>
        <v>544</v>
      </c>
      <c r="I42">
        <f t="shared" si="1"/>
        <v>32</v>
      </c>
      <c r="J42">
        <f t="shared" si="2"/>
        <v>68</v>
      </c>
      <c r="K42">
        <f t="shared" si="4"/>
        <v>3200</v>
      </c>
    </row>
    <row r="43" spans="2:11" x14ac:dyDescent="0.15">
      <c r="B43">
        <v>38</v>
      </c>
      <c r="C43">
        <f t="shared" si="0"/>
        <v>3</v>
      </c>
      <c r="D43" s="4">
        <v>38</v>
      </c>
      <c r="E43">
        <f>VLOOKUP(B43,标准数值!A:B,2,FALSE)</f>
        <v>3.48548013243854</v>
      </c>
      <c r="F43" t="s">
        <v>191</v>
      </c>
      <c r="G43">
        <v>4</v>
      </c>
      <c r="H43">
        <f>VLOOKUP(D43,标准数值!C:P,14,FALSE)</f>
        <v>576</v>
      </c>
      <c r="I43">
        <f t="shared" si="1"/>
        <v>32</v>
      </c>
      <c r="J43">
        <f t="shared" si="2"/>
        <v>72</v>
      </c>
      <c r="K43">
        <f t="shared" si="4"/>
        <v>3200</v>
      </c>
    </row>
    <row r="44" spans="2:11" x14ac:dyDescent="0.15">
      <c r="B44">
        <v>39</v>
      </c>
      <c r="C44">
        <f t="shared" si="0"/>
        <v>3</v>
      </c>
      <c r="D44" s="4">
        <v>39</v>
      </c>
      <c r="E44">
        <f>VLOOKUP(B44,标准数值!A:B,2,FALSE)</f>
        <v>3.7357376059476279</v>
      </c>
      <c r="F44" t="s">
        <v>191</v>
      </c>
      <c r="G44">
        <v>4</v>
      </c>
      <c r="H44">
        <f>VLOOKUP(D44,标准数值!C:P,14,FALSE)</f>
        <v>608</v>
      </c>
      <c r="I44">
        <f t="shared" si="1"/>
        <v>32</v>
      </c>
      <c r="J44">
        <f t="shared" si="2"/>
        <v>76</v>
      </c>
      <c r="K44">
        <f t="shared" si="4"/>
        <v>3200</v>
      </c>
    </row>
    <row r="45" spans="2:11" x14ac:dyDescent="0.15">
      <c r="B45">
        <v>40</v>
      </c>
      <c r="C45">
        <f t="shared" si="0"/>
        <v>4</v>
      </c>
      <c r="D45" s="4">
        <v>40</v>
      </c>
      <c r="E45">
        <f>VLOOKUP(B45,标准数值!A:B,2,FALSE)</f>
        <v>4.0039635660546686</v>
      </c>
      <c r="F45" t="s">
        <v>191</v>
      </c>
      <c r="G45">
        <v>4</v>
      </c>
      <c r="H45">
        <f>VLOOKUP(D45,标准数值!C:P,14,FALSE)</f>
        <v>640</v>
      </c>
      <c r="I45">
        <f t="shared" si="1"/>
        <v>32</v>
      </c>
      <c r="J45">
        <f t="shared" si="2"/>
        <v>80</v>
      </c>
      <c r="K45">
        <f t="shared" si="4"/>
        <v>3200</v>
      </c>
    </row>
    <row r="46" spans="2:11" x14ac:dyDescent="0.15">
      <c r="B46">
        <v>41</v>
      </c>
      <c r="C46">
        <f t="shared" si="0"/>
        <v>4</v>
      </c>
      <c r="D46" s="4">
        <v>41</v>
      </c>
      <c r="E46">
        <f>VLOOKUP(B46,标准数值!A:B,2,FALSE)</f>
        <v>4.2914481500973949</v>
      </c>
      <c r="F46" t="s">
        <v>192</v>
      </c>
      <c r="G46">
        <v>1</v>
      </c>
      <c r="H46">
        <f>VLOOKUP(D46,标准数值!C:P,14,FALSE)</f>
        <v>704.1</v>
      </c>
      <c r="I46">
        <f t="shared" si="1"/>
        <v>64.100000000000023</v>
      </c>
      <c r="J46">
        <f t="shared" si="2"/>
        <v>1</v>
      </c>
      <c r="K46">
        <f t="shared" si="4"/>
        <v>6410.0000000000018</v>
      </c>
    </row>
    <row r="47" spans="2:11" x14ac:dyDescent="0.15">
      <c r="B47">
        <v>42</v>
      </c>
      <c r="C47">
        <f t="shared" si="0"/>
        <v>4</v>
      </c>
      <c r="D47" s="4">
        <v>42</v>
      </c>
      <c r="E47">
        <f>VLOOKUP(B47,标准数值!A:B,2,FALSE)</f>
        <v>4.599574127274388</v>
      </c>
      <c r="F47" t="s">
        <v>192</v>
      </c>
      <c r="G47">
        <v>1</v>
      </c>
      <c r="H47">
        <f>VLOOKUP(D47,标准数值!C:P,14,FALSE)</f>
        <v>768.2</v>
      </c>
      <c r="I47">
        <f t="shared" si="1"/>
        <v>64.100000000000023</v>
      </c>
      <c r="J47">
        <f t="shared" si="2"/>
        <v>2</v>
      </c>
      <c r="K47">
        <f t="shared" si="4"/>
        <v>6410.0000000000018</v>
      </c>
    </row>
    <row r="48" spans="2:11" x14ac:dyDescent="0.15">
      <c r="B48">
        <v>43</v>
      </c>
      <c r="C48">
        <f t="shared" si="0"/>
        <v>4</v>
      </c>
      <c r="D48" s="4">
        <v>43</v>
      </c>
      <c r="E48">
        <f>VLOOKUP(B48,标准数值!A:B,2,FALSE)</f>
        <v>4.9298235496126894</v>
      </c>
      <c r="F48" t="s">
        <v>192</v>
      </c>
      <c r="G48">
        <v>1</v>
      </c>
      <c r="H48">
        <f>VLOOKUP(D48,标准数值!C:P,14,FALSE)</f>
        <v>832.30000000000007</v>
      </c>
      <c r="I48">
        <f t="shared" si="1"/>
        <v>64.100000000000023</v>
      </c>
      <c r="J48">
        <f t="shared" si="2"/>
        <v>3</v>
      </c>
      <c r="K48">
        <f t="shared" si="4"/>
        <v>6410.0000000000018</v>
      </c>
    </row>
    <row r="49" spans="2:15" x14ac:dyDescent="0.15">
      <c r="B49">
        <v>44</v>
      </c>
      <c r="C49">
        <f t="shared" si="0"/>
        <v>4</v>
      </c>
      <c r="D49" s="4">
        <v>44</v>
      </c>
      <c r="E49">
        <f>VLOOKUP(B49,标准数值!A:B,2,FALSE)</f>
        <v>5.2837848804748822</v>
      </c>
      <c r="F49" t="s">
        <v>192</v>
      </c>
      <c r="G49">
        <v>1</v>
      </c>
      <c r="H49">
        <f>VLOOKUP(D49,标准数值!C:P,14,FALSE)</f>
        <v>896.40000000000009</v>
      </c>
      <c r="I49">
        <f t="shared" si="1"/>
        <v>64.100000000000023</v>
      </c>
      <c r="J49">
        <f t="shared" si="2"/>
        <v>4</v>
      </c>
      <c r="K49">
        <f t="shared" si="4"/>
        <v>6410.0000000000018</v>
      </c>
    </row>
    <row r="50" spans="2:15" x14ac:dyDescent="0.15">
      <c r="B50">
        <v>45</v>
      </c>
      <c r="C50">
        <f t="shared" si="0"/>
        <v>4</v>
      </c>
      <c r="D50" s="4">
        <v>45</v>
      </c>
      <c r="E50">
        <f>VLOOKUP(B50,标准数值!A:B,2,FALSE)</f>
        <v>5.6631606348929786</v>
      </c>
      <c r="F50" t="s">
        <v>192</v>
      </c>
      <c r="G50">
        <v>1</v>
      </c>
      <c r="H50">
        <f>VLOOKUP(D50,标准数值!C:P,14,FALSE)</f>
        <v>960.50000000000011</v>
      </c>
      <c r="I50">
        <f t="shared" si="1"/>
        <v>64.100000000000023</v>
      </c>
      <c r="J50">
        <f t="shared" si="2"/>
        <v>5</v>
      </c>
      <c r="K50">
        <f t="shared" si="4"/>
        <v>6410.0000000000018</v>
      </c>
    </row>
    <row r="51" spans="2:15" x14ac:dyDescent="0.15">
      <c r="B51">
        <v>46</v>
      </c>
      <c r="C51">
        <f t="shared" si="0"/>
        <v>4</v>
      </c>
      <c r="D51" s="4">
        <v>46</v>
      </c>
      <c r="E51">
        <f>VLOOKUP(B51,标准数值!A:B,2,FALSE)</f>
        <v>6.0697755684782955</v>
      </c>
      <c r="F51" t="s">
        <v>192</v>
      </c>
      <c r="G51">
        <v>1</v>
      </c>
      <c r="H51">
        <f>VLOOKUP(D51,标准数值!C:P,14,FALSE)</f>
        <v>1024.6000000000001</v>
      </c>
      <c r="I51">
        <f t="shared" si="1"/>
        <v>64.100000000000023</v>
      </c>
      <c r="J51">
        <f t="shared" si="2"/>
        <v>6</v>
      </c>
      <c r="K51">
        <f t="shared" si="4"/>
        <v>6410.0000000000018</v>
      </c>
    </row>
    <row r="52" spans="2:15" x14ac:dyDescent="0.15">
      <c r="B52">
        <v>47</v>
      </c>
      <c r="C52">
        <f t="shared" si="0"/>
        <v>4</v>
      </c>
      <c r="D52" s="4">
        <v>47</v>
      </c>
      <c r="E52">
        <f>VLOOKUP(B52,标准数值!A:B,2,FALSE)</f>
        <v>6.5055854542950389</v>
      </c>
      <c r="F52" t="s">
        <v>192</v>
      </c>
      <c r="G52">
        <v>1</v>
      </c>
      <c r="H52">
        <f>VLOOKUP(D52,标准数值!C:P,14,FALSE)</f>
        <v>1088.7</v>
      </c>
      <c r="I52">
        <f t="shared" si="1"/>
        <v>64.099999999999909</v>
      </c>
      <c r="J52">
        <f t="shared" si="2"/>
        <v>7</v>
      </c>
      <c r="K52">
        <f t="shared" si="4"/>
        <v>6409.9999999999909</v>
      </c>
    </row>
    <row r="53" spans="2:15" x14ac:dyDescent="0.15">
      <c r="B53">
        <v>48</v>
      </c>
      <c r="C53">
        <f t="shared" si="0"/>
        <v>4</v>
      </c>
      <c r="D53" s="4">
        <v>48</v>
      </c>
      <c r="E53">
        <f>VLOOKUP(B53,标准数值!A:B,2,FALSE)</f>
        <v>6.972686489913424</v>
      </c>
      <c r="F53" t="s">
        <v>192</v>
      </c>
      <c r="G53">
        <v>1</v>
      </c>
      <c r="H53">
        <f>VLOOKUP(D53,标准数值!C:P,14,FALSE)</f>
        <v>1152.8</v>
      </c>
      <c r="I53">
        <f t="shared" si="1"/>
        <v>64.099999999999909</v>
      </c>
      <c r="J53">
        <f t="shared" si="2"/>
        <v>8</v>
      </c>
      <c r="K53">
        <f t="shared" si="4"/>
        <v>6409.9999999999909</v>
      </c>
    </row>
    <row r="54" spans="2:15" x14ac:dyDescent="0.15">
      <c r="B54">
        <v>49</v>
      </c>
      <c r="C54">
        <f t="shared" si="0"/>
        <v>4</v>
      </c>
      <c r="D54" s="4">
        <v>49</v>
      </c>
      <c r="E54">
        <f>VLOOKUP(B54,标准数值!A:B,2,FALSE)</f>
        <v>7.4733253798892081</v>
      </c>
      <c r="F54" t="s">
        <v>192</v>
      </c>
      <c r="G54">
        <v>1</v>
      </c>
      <c r="H54">
        <f>VLOOKUP(D54,标准数值!C:P,14,FALSE)</f>
        <v>1216.8999999999999</v>
      </c>
      <c r="I54">
        <f t="shared" si="1"/>
        <v>64.099999999999909</v>
      </c>
      <c r="J54">
        <f t="shared" si="2"/>
        <v>9</v>
      </c>
      <c r="K54">
        <f t="shared" si="4"/>
        <v>6409.9999999999909</v>
      </c>
    </row>
    <row r="55" spans="2:15" x14ac:dyDescent="0.15">
      <c r="B55">
        <v>50</v>
      </c>
      <c r="C55">
        <f t="shared" si="0"/>
        <v>5</v>
      </c>
      <c r="D55" s="4">
        <v>50</v>
      </c>
      <c r="E55">
        <f>VLOOKUP(B55,标准数值!A:B,2,FALSE)</f>
        <v>8.0099101421652552</v>
      </c>
      <c r="F55" t="s">
        <v>192</v>
      </c>
      <c r="G55">
        <v>1</v>
      </c>
      <c r="H55">
        <f>VLOOKUP(D55,标准数值!C:P,14,FALSE)</f>
        <v>1280.9999999999998</v>
      </c>
      <c r="I55">
        <f t="shared" si="1"/>
        <v>64.099999999999909</v>
      </c>
      <c r="J55">
        <f t="shared" si="2"/>
        <v>10</v>
      </c>
      <c r="K55">
        <f t="shared" si="4"/>
        <v>6409.9999999999909</v>
      </c>
    </row>
    <row r="56" spans="2:15" x14ac:dyDescent="0.15">
      <c r="B56">
        <v>51</v>
      </c>
      <c r="C56">
        <f t="shared" si="0"/>
        <v>5</v>
      </c>
      <c r="D56" s="4">
        <v>51</v>
      </c>
      <c r="E56">
        <f>VLOOKUP(B56,标准数值!A:B,2,FALSE)</f>
        <v>8.5850216903727219</v>
      </c>
      <c r="F56" t="s">
        <v>192</v>
      </c>
      <c r="G56">
        <v>2</v>
      </c>
      <c r="H56">
        <f>VLOOKUP(D56,标准数值!C:P,14,FALSE)</f>
        <v>1409.1999999999998</v>
      </c>
      <c r="I56">
        <f t="shared" si="1"/>
        <v>128.20000000000005</v>
      </c>
      <c r="J56">
        <f t="shared" si="2"/>
        <v>12</v>
      </c>
      <c r="K56">
        <f t="shared" si="4"/>
        <v>12820.000000000004</v>
      </c>
      <c r="O56">
        <f>128/8</f>
        <v>16</v>
      </c>
    </row>
    <row r="57" spans="2:15" x14ac:dyDescent="0.15">
      <c r="B57">
        <v>52</v>
      </c>
      <c r="C57">
        <f t="shared" si="0"/>
        <v>5</v>
      </c>
      <c r="D57" s="4">
        <v>52</v>
      </c>
      <c r="E57">
        <f>VLOOKUP(B57,标准数值!A:B,2,FALSE)</f>
        <v>9.2014262477414857</v>
      </c>
      <c r="F57" t="s">
        <v>192</v>
      </c>
      <c r="G57">
        <v>2</v>
      </c>
      <c r="H57">
        <f>VLOOKUP(D57,标准数值!C:P,14,FALSE)</f>
        <v>1537.3999999999999</v>
      </c>
      <c r="I57">
        <f t="shared" si="1"/>
        <v>128.20000000000005</v>
      </c>
      <c r="J57">
        <f t="shared" si="2"/>
        <v>14</v>
      </c>
      <c r="K57">
        <f t="shared" si="4"/>
        <v>12820.000000000004</v>
      </c>
    </row>
    <row r="58" spans="2:15" x14ac:dyDescent="0.15">
      <c r="B58">
        <v>53</v>
      </c>
      <c r="C58">
        <f t="shared" si="0"/>
        <v>5</v>
      </c>
      <c r="D58" s="4">
        <v>53</v>
      </c>
      <c r="E58">
        <f>VLOOKUP(B58,标准数值!A:B,2,FALSE)</f>
        <v>9.8620886523293265</v>
      </c>
      <c r="F58" t="s">
        <v>192</v>
      </c>
      <c r="G58">
        <v>2</v>
      </c>
      <c r="H58">
        <f>VLOOKUP(D58,标准数值!C:P,14,FALSE)</f>
        <v>1665.6</v>
      </c>
      <c r="I58">
        <f t="shared" si="1"/>
        <v>128.20000000000005</v>
      </c>
      <c r="J58">
        <f t="shared" si="2"/>
        <v>16</v>
      </c>
      <c r="K58">
        <f t="shared" si="4"/>
        <v>12820.000000000004</v>
      </c>
    </row>
    <row r="59" spans="2:15" x14ac:dyDescent="0.15">
      <c r="B59">
        <v>54</v>
      </c>
      <c r="C59">
        <f t="shared" si="0"/>
        <v>5</v>
      </c>
      <c r="D59" s="4">
        <v>54</v>
      </c>
      <c r="E59">
        <f>VLOOKUP(B59,标准数值!A:B,2,FALSE)</f>
        <v>10.57018661756657</v>
      </c>
      <c r="F59" t="s">
        <v>192</v>
      </c>
      <c r="G59">
        <v>2</v>
      </c>
      <c r="H59">
        <f>VLOOKUP(D59,标准数值!C:P,14,FALSE)</f>
        <v>1793.8</v>
      </c>
      <c r="I59">
        <f t="shared" si="1"/>
        <v>128.20000000000005</v>
      </c>
      <c r="J59">
        <f t="shared" si="2"/>
        <v>18</v>
      </c>
      <c r="K59">
        <f t="shared" si="4"/>
        <v>12820.000000000004</v>
      </c>
    </row>
    <row r="60" spans="2:15" x14ac:dyDescent="0.15">
      <c r="B60">
        <v>55</v>
      </c>
      <c r="C60">
        <f t="shared" si="0"/>
        <v>5</v>
      </c>
      <c r="D60" s="4">
        <v>55</v>
      </c>
      <c r="E60">
        <f>VLOOKUP(B60,标准数值!A:B,2,FALSE)</f>
        <v>11.329126016707853</v>
      </c>
      <c r="F60" t="s">
        <v>192</v>
      </c>
      <c r="G60">
        <v>2</v>
      </c>
      <c r="H60">
        <f>VLOOKUP(D60,标准数值!C:P,14,FALSE)</f>
        <v>1922</v>
      </c>
      <c r="I60">
        <f t="shared" si="1"/>
        <v>128.20000000000005</v>
      </c>
      <c r="J60">
        <f t="shared" si="2"/>
        <v>20</v>
      </c>
      <c r="K60">
        <f t="shared" si="4"/>
        <v>12820.000000000004</v>
      </c>
    </row>
    <row r="61" spans="2:15" x14ac:dyDescent="0.15">
      <c r="B61">
        <v>56</v>
      </c>
      <c r="C61">
        <f t="shared" si="0"/>
        <v>5</v>
      </c>
      <c r="D61" s="4">
        <v>56</v>
      </c>
      <c r="E61">
        <f>VLOOKUP(B61,标准数值!A:B,2,FALSE)</f>
        <v>12.142557264707481</v>
      </c>
      <c r="F61" t="s">
        <v>192</v>
      </c>
      <c r="G61">
        <v>2</v>
      </c>
      <c r="H61">
        <f>VLOOKUP(D61,标准数值!C:P,14,FALSE)</f>
        <v>2050.1999999999998</v>
      </c>
      <c r="I61">
        <f t="shared" si="1"/>
        <v>128.19999999999982</v>
      </c>
      <c r="J61">
        <f t="shared" si="2"/>
        <v>22</v>
      </c>
      <c r="K61">
        <f t="shared" si="4"/>
        <v>12819.999999999982</v>
      </c>
    </row>
    <row r="62" spans="2:15" x14ac:dyDescent="0.15">
      <c r="B62">
        <v>57</v>
      </c>
      <c r="C62">
        <f t="shared" si="0"/>
        <v>5</v>
      </c>
      <c r="D62" s="4">
        <v>57</v>
      </c>
      <c r="E62">
        <f>VLOOKUP(B62,标准数值!A:B,2,FALSE)</f>
        <v>13.014392876313478</v>
      </c>
      <c r="F62" t="s">
        <v>192</v>
      </c>
      <c r="G62">
        <v>2</v>
      </c>
      <c r="H62">
        <f>VLOOKUP(D62,标准数值!C:P,14,FALSE)</f>
        <v>2178.3999999999996</v>
      </c>
      <c r="I62">
        <f t="shared" si="1"/>
        <v>128.19999999999982</v>
      </c>
      <c r="J62">
        <f t="shared" si="2"/>
        <v>24</v>
      </c>
      <c r="K62">
        <f t="shared" si="4"/>
        <v>12819.999999999982</v>
      </c>
    </row>
    <row r="63" spans="2:15" x14ac:dyDescent="0.15">
      <c r="B63">
        <v>58</v>
      </c>
      <c r="C63">
        <f t="shared" si="0"/>
        <v>5</v>
      </c>
      <c r="D63" s="4">
        <v>58</v>
      </c>
      <c r="E63">
        <f>VLOOKUP(B63,标准数值!A:B,2,FALSE)</f>
        <v>13.948826284832789</v>
      </c>
      <c r="F63" t="s">
        <v>192</v>
      </c>
      <c r="G63">
        <v>2</v>
      </c>
      <c r="H63">
        <f>VLOOKUP(D63,标准数值!C:P,14,FALSE)</f>
        <v>2306.5999999999995</v>
      </c>
      <c r="I63">
        <f t="shared" si="1"/>
        <v>128.19999999999982</v>
      </c>
      <c r="J63">
        <f t="shared" si="2"/>
        <v>26</v>
      </c>
      <c r="K63">
        <f t="shared" si="4"/>
        <v>12819.999999999982</v>
      </c>
    </row>
    <row r="64" spans="2:15" x14ac:dyDescent="0.15">
      <c r="B64">
        <v>59</v>
      </c>
      <c r="C64">
        <f t="shared" si="0"/>
        <v>5</v>
      </c>
      <c r="D64" s="4">
        <v>59</v>
      </c>
      <c r="E64">
        <f>VLOOKUP(B64,标准数值!A:B,2,FALSE)</f>
        <v>14.950352012083785</v>
      </c>
      <c r="F64" t="s">
        <v>192</v>
      </c>
      <c r="G64">
        <v>2</v>
      </c>
      <c r="H64">
        <f>VLOOKUP(D64,标准数值!C:P,14,FALSE)</f>
        <v>2434.7999999999993</v>
      </c>
      <c r="I64">
        <f t="shared" si="1"/>
        <v>128.19999999999982</v>
      </c>
      <c r="J64">
        <f t="shared" si="2"/>
        <v>28</v>
      </c>
      <c r="K64">
        <f t="shared" si="4"/>
        <v>12819.999999999982</v>
      </c>
    </row>
    <row r="65" spans="2:11" x14ac:dyDescent="0.15">
      <c r="B65">
        <v>60</v>
      </c>
      <c r="C65">
        <f t="shared" si="0"/>
        <v>6</v>
      </c>
      <c r="D65" s="4">
        <v>60</v>
      </c>
      <c r="E65">
        <f>VLOOKUP(B65,标准数值!A:B,2,FALSE)</f>
        <v>16.023787286551403</v>
      </c>
      <c r="F65" t="s">
        <v>192</v>
      </c>
      <c r="G65">
        <v>2</v>
      </c>
      <c r="H65">
        <f>VLOOKUP(D65,标准数值!C:P,14,FALSE)</f>
        <v>2562.9999999999991</v>
      </c>
      <c r="I65">
        <f t="shared" si="1"/>
        <v>128.19999999999982</v>
      </c>
      <c r="J65">
        <f t="shared" si="2"/>
        <v>30</v>
      </c>
      <c r="K65">
        <f t="shared" si="4"/>
        <v>12819.999999999982</v>
      </c>
    </row>
    <row r="66" spans="2:11" x14ac:dyDescent="0.15">
      <c r="B66">
        <v>61</v>
      </c>
      <c r="C66">
        <f t="shared" si="0"/>
        <v>6</v>
      </c>
      <c r="D66" s="4">
        <v>61</v>
      </c>
      <c r="E66">
        <f>VLOOKUP(B66,标准数值!A:B,2,FALSE)</f>
        <v>17.174295213725795</v>
      </c>
      <c r="F66" t="s">
        <v>192</v>
      </c>
      <c r="G66">
        <v>4</v>
      </c>
      <c r="H66">
        <f>VLOOKUP(D66,标准数值!C:P,14,FALSE)</f>
        <v>2819.4999999999991</v>
      </c>
      <c r="I66">
        <f t="shared" si="1"/>
        <v>256.5</v>
      </c>
      <c r="J66">
        <f t="shared" si="2"/>
        <v>34</v>
      </c>
      <c r="K66">
        <f t="shared" si="4"/>
        <v>25650</v>
      </c>
    </row>
    <row r="67" spans="2:11" x14ac:dyDescent="0.15">
      <c r="B67">
        <v>62</v>
      </c>
      <c r="C67">
        <f t="shared" si="0"/>
        <v>6</v>
      </c>
      <c r="D67" s="4">
        <v>62</v>
      </c>
      <c r="E67">
        <f>VLOOKUP(B67,标准数值!A:B,2,FALSE)</f>
        <v>18.407409610071308</v>
      </c>
      <c r="F67" t="s">
        <v>192</v>
      </c>
      <c r="G67">
        <v>4</v>
      </c>
      <c r="H67">
        <f>VLOOKUP(D67,标准数值!C:P,14,FALSE)</f>
        <v>3075.9999999999991</v>
      </c>
      <c r="I67">
        <f t="shared" si="1"/>
        <v>256.5</v>
      </c>
      <c r="J67">
        <f t="shared" si="2"/>
        <v>38</v>
      </c>
      <c r="K67">
        <f t="shared" si="4"/>
        <v>25650</v>
      </c>
    </row>
    <row r="68" spans="2:11" x14ac:dyDescent="0.15">
      <c r="B68">
        <v>63</v>
      </c>
      <c r="C68">
        <f t="shared" si="0"/>
        <v>6</v>
      </c>
      <c r="D68" s="4">
        <v>63</v>
      </c>
      <c r="E68">
        <f>VLOOKUP(B68,标准数值!A:B,2,FALSE)</f>
        <v>19.729061620074436</v>
      </c>
      <c r="F68" t="s">
        <v>192</v>
      </c>
      <c r="G68">
        <v>4</v>
      </c>
      <c r="H68">
        <f>VLOOKUP(D68,标准数值!C:P,14,FALSE)</f>
        <v>3332.4999999999991</v>
      </c>
      <c r="I68">
        <f t="shared" si="1"/>
        <v>256.5</v>
      </c>
      <c r="J68">
        <f t="shared" si="2"/>
        <v>42</v>
      </c>
      <c r="K68">
        <f t="shared" si="4"/>
        <v>25650</v>
      </c>
    </row>
    <row r="69" spans="2:11" x14ac:dyDescent="0.15">
      <c r="B69">
        <v>64</v>
      </c>
      <c r="C69">
        <f t="shared" si="0"/>
        <v>6</v>
      </c>
      <c r="D69" s="4">
        <v>64</v>
      </c>
      <c r="E69">
        <f>VLOOKUP(B69,标准数值!A:B,2,FALSE)</f>
        <v>21.145608244395781</v>
      </c>
      <c r="F69" t="s">
        <v>192</v>
      </c>
      <c r="G69">
        <v>4</v>
      </c>
      <c r="H69">
        <f>VLOOKUP(D69,标准数值!C:P,14,FALSE)</f>
        <v>3588.9999999999991</v>
      </c>
      <c r="I69">
        <f t="shared" si="1"/>
        <v>256.5</v>
      </c>
      <c r="J69">
        <f t="shared" si="2"/>
        <v>46</v>
      </c>
      <c r="K69">
        <f t="shared" si="4"/>
        <v>25650</v>
      </c>
    </row>
    <row r="70" spans="2:11" x14ac:dyDescent="0.15">
      <c r="B70">
        <v>65</v>
      </c>
      <c r="C70">
        <f t="shared" si="0"/>
        <v>6</v>
      </c>
      <c r="D70" s="4">
        <v>65</v>
      </c>
      <c r="E70">
        <f>VLOOKUP(B70,标准数值!A:B,2,FALSE)</f>
        <v>22.663862916343401</v>
      </c>
      <c r="F70" t="s">
        <v>192</v>
      </c>
      <c r="G70">
        <v>4</v>
      </c>
      <c r="H70">
        <f>VLOOKUP(D70,标准数值!C:P,14,FALSE)</f>
        <v>3845.4999999999991</v>
      </c>
      <c r="I70">
        <f t="shared" si="1"/>
        <v>256.5</v>
      </c>
      <c r="J70">
        <f t="shared" si="2"/>
        <v>50</v>
      </c>
      <c r="K70">
        <f t="shared" si="4"/>
        <v>25650</v>
      </c>
    </row>
    <row r="71" spans="2:11" x14ac:dyDescent="0.15">
      <c r="B71">
        <v>66</v>
      </c>
      <c r="C71">
        <f t="shared" ref="C71:C105" si="5">INT(B71/10)</f>
        <v>6</v>
      </c>
      <c r="D71" s="4">
        <v>66</v>
      </c>
      <c r="E71">
        <f>VLOOKUP(B71,标准数值!A:B,2,FALSE)</f>
        <v>24.291128273736859</v>
      </c>
      <c r="F71" t="s">
        <v>192</v>
      </c>
      <c r="G71">
        <v>4</v>
      </c>
      <c r="H71">
        <f>VLOOKUP(D71,标准数值!C:P,14,FALSE)</f>
        <v>4101.9999999999991</v>
      </c>
      <c r="I71">
        <f t="shared" ref="I71:I105" si="6">H71-H70</f>
        <v>256.5</v>
      </c>
      <c r="J71">
        <f t="shared" ref="J71:J105" si="7">IF(F71=F70,G71+J70,1)</f>
        <v>54</v>
      </c>
      <c r="K71">
        <f t="shared" si="4"/>
        <v>25650</v>
      </c>
    </row>
    <row r="72" spans="2:11" x14ac:dyDescent="0.15">
      <c r="B72">
        <v>67</v>
      </c>
      <c r="C72">
        <f t="shared" si="5"/>
        <v>6</v>
      </c>
      <c r="D72" s="4">
        <v>67</v>
      </c>
      <c r="E72">
        <f>VLOOKUP(B72,标准数值!A:B,2,FALSE)</f>
        <v>26.03523128379117</v>
      </c>
      <c r="F72" t="s">
        <v>192</v>
      </c>
      <c r="G72">
        <v>4</v>
      </c>
      <c r="H72">
        <f>VLOOKUP(D72,标准数值!C:P,14,FALSE)</f>
        <v>4358.4999999999991</v>
      </c>
      <c r="I72">
        <f t="shared" si="6"/>
        <v>256.5</v>
      </c>
      <c r="J72">
        <f t="shared" si="7"/>
        <v>58</v>
      </c>
      <c r="K72">
        <f t="shared" ref="K72:K105" si="8">I72*100</f>
        <v>25650</v>
      </c>
    </row>
    <row r="73" spans="2:11" x14ac:dyDescent="0.15">
      <c r="B73">
        <v>68</v>
      </c>
      <c r="C73">
        <f t="shared" si="5"/>
        <v>6</v>
      </c>
      <c r="D73" s="4">
        <v>68</v>
      </c>
      <c r="E73">
        <f>VLOOKUP(B73,标准数值!A:B,2,FALSE)</f>
        <v>27.904560889967382</v>
      </c>
      <c r="F73" t="s">
        <v>192</v>
      </c>
      <c r="G73">
        <v>4</v>
      </c>
      <c r="H73">
        <f>VLOOKUP(D73,标准数值!C:P,14,FALSE)</f>
        <v>4614.9999999999991</v>
      </c>
      <c r="I73">
        <f t="shared" si="6"/>
        <v>256.5</v>
      </c>
      <c r="J73">
        <f t="shared" si="7"/>
        <v>62</v>
      </c>
      <c r="K73">
        <f t="shared" si="8"/>
        <v>25650</v>
      </c>
    </row>
    <row r="74" spans="2:11" x14ac:dyDescent="0.15">
      <c r="B74">
        <v>69</v>
      </c>
      <c r="C74">
        <f t="shared" si="5"/>
        <v>6</v>
      </c>
      <c r="D74" s="4">
        <v>69</v>
      </c>
      <c r="E74">
        <f>VLOOKUP(B74,标准数值!A:B,2,FALSE)</f>
        <v>29.908108361867043</v>
      </c>
      <c r="F74" t="s">
        <v>192</v>
      </c>
      <c r="G74">
        <v>4</v>
      </c>
      <c r="H74">
        <f>VLOOKUP(D74,标准数值!C:P,14,FALSE)</f>
        <v>4871.4999999999991</v>
      </c>
      <c r="I74">
        <f t="shared" si="6"/>
        <v>256.5</v>
      </c>
      <c r="J74">
        <f t="shared" si="7"/>
        <v>66</v>
      </c>
      <c r="K74">
        <f t="shared" si="8"/>
        <v>25650</v>
      </c>
    </row>
    <row r="75" spans="2:11" x14ac:dyDescent="0.15">
      <c r="B75">
        <v>70</v>
      </c>
      <c r="C75">
        <f t="shared" si="5"/>
        <v>7</v>
      </c>
      <c r="D75" s="4">
        <v>70</v>
      </c>
      <c r="E75">
        <f>VLOOKUP(B75,标准数值!A:B,2,FALSE)</f>
        <v>32.055510542249102</v>
      </c>
      <c r="F75" t="s">
        <v>192</v>
      </c>
      <c r="G75">
        <v>4</v>
      </c>
      <c r="H75">
        <f>VLOOKUP(D75,标准数值!C:P,14,FALSE)</f>
        <v>5127.9999999999991</v>
      </c>
      <c r="I75">
        <f t="shared" si="6"/>
        <v>256.5</v>
      </c>
      <c r="J75">
        <f t="shared" si="7"/>
        <v>70</v>
      </c>
      <c r="K75">
        <f t="shared" si="8"/>
        <v>25650</v>
      </c>
    </row>
    <row r="76" spans="2:11" x14ac:dyDescent="0.15">
      <c r="B76">
        <v>71</v>
      </c>
      <c r="C76">
        <f t="shared" si="5"/>
        <v>7</v>
      </c>
      <c r="D76" s="4">
        <v>71</v>
      </c>
      <c r="E76">
        <f>VLOOKUP(B76,标准数值!A:B,2,FALSE)</f>
        <v>34.357096199182592</v>
      </c>
      <c r="F76" t="s">
        <v>200</v>
      </c>
      <c r="G76">
        <v>1</v>
      </c>
      <c r="H76">
        <f>VLOOKUP(D76,标准数值!C:P,14,FALSE)</f>
        <v>5641.1999999999989</v>
      </c>
      <c r="I76">
        <f t="shared" si="6"/>
        <v>513.19999999999982</v>
      </c>
      <c r="J76">
        <f t="shared" si="7"/>
        <v>1</v>
      </c>
      <c r="K76">
        <f t="shared" si="8"/>
        <v>51319.999999999985</v>
      </c>
    </row>
    <row r="77" spans="2:11" x14ac:dyDescent="0.15">
      <c r="B77">
        <v>72</v>
      </c>
      <c r="C77">
        <f t="shared" si="5"/>
        <v>7</v>
      </c>
      <c r="D77" s="4">
        <v>72</v>
      </c>
      <c r="E77">
        <f>VLOOKUP(B77,标准数值!A:B,2,FALSE)</f>
        <v>36.823935706283912</v>
      </c>
      <c r="F77" t="s">
        <v>200</v>
      </c>
      <c r="G77">
        <v>1</v>
      </c>
      <c r="H77">
        <f>VLOOKUP(D77,标准数值!C:P,14,FALSE)</f>
        <v>6154.3999999999987</v>
      </c>
      <c r="I77">
        <f t="shared" si="6"/>
        <v>513.19999999999982</v>
      </c>
      <c r="J77">
        <f t="shared" si="7"/>
        <v>2</v>
      </c>
      <c r="K77">
        <f t="shared" si="8"/>
        <v>51319.999999999985</v>
      </c>
    </row>
    <row r="78" spans="2:11" x14ac:dyDescent="0.15">
      <c r="B78">
        <v>73</v>
      </c>
      <c r="C78">
        <f t="shared" si="5"/>
        <v>7</v>
      </c>
      <c r="D78" s="4">
        <v>73</v>
      </c>
      <c r="E78">
        <f>VLOOKUP(B78,标准数值!A:B,2,FALSE)</f>
        <v>39.467894289995101</v>
      </c>
      <c r="F78" t="s">
        <v>200</v>
      </c>
      <c r="G78">
        <v>1</v>
      </c>
      <c r="H78">
        <f>VLOOKUP(D78,标准数值!C:P,14,FALSE)</f>
        <v>6667.5999999999985</v>
      </c>
      <c r="I78">
        <f t="shared" si="6"/>
        <v>513.19999999999982</v>
      </c>
      <c r="J78">
        <f t="shared" si="7"/>
        <v>3</v>
      </c>
      <c r="K78">
        <f t="shared" si="8"/>
        <v>51319.999999999985</v>
      </c>
    </row>
    <row r="79" spans="2:11" x14ac:dyDescent="0.15">
      <c r="B79">
        <v>74</v>
      </c>
      <c r="C79">
        <f t="shared" si="5"/>
        <v>7</v>
      </c>
      <c r="D79" s="4">
        <v>74</v>
      </c>
      <c r="E79">
        <f>VLOOKUP(B79,标准数值!A:B,2,FALSE)</f>
        <v>42.301689100016759</v>
      </c>
      <c r="F79" t="s">
        <v>200</v>
      </c>
      <c r="G79">
        <v>1</v>
      </c>
      <c r="H79">
        <f>VLOOKUP(D79,标准数值!C:P,14,FALSE)</f>
        <v>7180.7999999999984</v>
      </c>
      <c r="I79">
        <f t="shared" si="6"/>
        <v>513.19999999999982</v>
      </c>
      <c r="J79">
        <f t="shared" si="7"/>
        <v>4</v>
      </c>
      <c r="K79">
        <f t="shared" si="8"/>
        <v>51319.999999999985</v>
      </c>
    </row>
    <row r="80" spans="2:11" x14ac:dyDescent="0.15">
      <c r="B80">
        <v>75</v>
      </c>
      <c r="C80">
        <f t="shared" si="5"/>
        <v>7</v>
      </c>
      <c r="D80" s="4">
        <v>75</v>
      </c>
      <c r="E80">
        <f>VLOOKUP(B80,标准数值!A:B,2,FALSE)</f>
        <v>45.338950377397964</v>
      </c>
      <c r="F80" t="s">
        <v>200</v>
      </c>
      <c r="G80">
        <v>1</v>
      </c>
      <c r="H80">
        <f>VLOOKUP(D80,标准数值!C:P,14,FALSE)</f>
        <v>7693.9999999999982</v>
      </c>
      <c r="I80">
        <f t="shared" si="6"/>
        <v>513.19999999999982</v>
      </c>
      <c r="J80">
        <f t="shared" si="7"/>
        <v>5</v>
      </c>
      <c r="K80">
        <f t="shared" si="8"/>
        <v>51319.999999999985</v>
      </c>
    </row>
    <row r="81" spans="2:11" x14ac:dyDescent="0.15">
      <c r="B81">
        <v>76</v>
      </c>
      <c r="C81">
        <f t="shared" si="5"/>
        <v>7</v>
      </c>
      <c r="D81" s="4">
        <v>76</v>
      </c>
      <c r="E81">
        <f>VLOOKUP(B81,标准数值!A:B,2,FALSE)</f>
        <v>48.594287014495144</v>
      </c>
      <c r="F81" t="s">
        <v>200</v>
      </c>
      <c r="G81">
        <v>1</v>
      </c>
      <c r="H81">
        <f>VLOOKUP(D81,标准数值!C:P,14,FALSE)</f>
        <v>8207.1999999999989</v>
      </c>
      <c r="I81">
        <f t="shared" si="6"/>
        <v>513.20000000000073</v>
      </c>
      <c r="J81">
        <f t="shared" si="7"/>
        <v>6</v>
      </c>
      <c r="K81">
        <f t="shared" si="8"/>
        <v>51320.000000000073</v>
      </c>
    </row>
    <row r="82" spans="2:11" x14ac:dyDescent="0.15">
      <c r="B82">
        <v>77</v>
      </c>
      <c r="C82">
        <f t="shared" si="5"/>
        <v>7</v>
      </c>
      <c r="D82" s="4">
        <v>77</v>
      </c>
      <c r="E82">
        <f>VLOOKUP(B82,标准数值!A:B,2,FALSE)</f>
        <v>52.083356822135904</v>
      </c>
      <c r="F82" t="s">
        <v>200</v>
      </c>
      <c r="G82">
        <v>1</v>
      </c>
      <c r="H82">
        <f>VLOOKUP(D82,标准数值!C:P,14,FALSE)</f>
        <v>8720.4</v>
      </c>
      <c r="I82">
        <f t="shared" si="6"/>
        <v>513.20000000000073</v>
      </c>
      <c r="J82">
        <f t="shared" si="7"/>
        <v>7</v>
      </c>
      <c r="K82">
        <f t="shared" si="8"/>
        <v>51320.000000000073</v>
      </c>
    </row>
    <row r="83" spans="2:11" x14ac:dyDescent="0.15">
      <c r="B83">
        <v>78</v>
      </c>
      <c r="C83">
        <f t="shared" si="5"/>
        <v>7</v>
      </c>
      <c r="D83" s="4">
        <v>78</v>
      </c>
      <c r="E83">
        <f>VLOOKUP(B83,标准数值!A:B,2,FALSE)</f>
        <v>55.822941841965267</v>
      </c>
      <c r="F83" t="s">
        <v>200</v>
      </c>
      <c r="G83">
        <v>1</v>
      </c>
      <c r="H83">
        <f>VLOOKUP(D83,标准数值!C:P,14,FALSE)</f>
        <v>9233.6</v>
      </c>
      <c r="I83">
        <f t="shared" si="6"/>
        <v>513.20000000000073</v>
      </c>
      <c r="J83">
        <f t="shared" si="7"/>
        <v>8</v>
      </c>
      <c r="K83">
        <f t="shared" si="8"/>
        <v>51320.000000000073</v>
      </c>
    </row>
    <row r="84" spans="2:11" x14ac:dyDescent="0.15">
      <c r="B84">
        <v>79</v>
      </c>
      <c r="C84">
        <f t="shared" si="5"/>
        <v>7</v>
      </c>
      <c r="D84" s="4">
        <v>79</v>
      </c>
      <c r="E84">
        <f>VLOOKUP(B84,标准数值!A:B,2,FALSE)</f>
        <v>59.831029066218385</v>
      </c>
      <c r="F84" t="s">
        <v>200</v>
      </c>
      <c r="G84">
        <v>1</v>
      </c>
      <c r="H84">
        <f>VLOOKUP(D84,标准数值!C:P,14,FALSE)</f>
        <v>9746.8000000000011</v>
      </c>
      <c r="I84">
        <f t="shared" si="6"/>
        <v>513.20000000000073</v>
      </c>
      <c r="J84">
        <f t="shared" si="7"/>
        <v>9</v>
      </c>
      <c r="K84">
        <f t="shared" si="8"/>
        <v>51320.000000000073</v>
      </c>
    </row>
    <row r="85" spans="2:11" x14ac:dyDescent="0.15">
      <c r="B85">
        <v>80</v>
      </c>
      <c r="C85">
        <f t="shared" si="5"/>
        <v>8</v>
      </c>
      <c r="D85" s="4">
        <v>80</v>
      </c>
      <c r="E85">
        <f>VLOOKUP(B85,标准数值!A:B,2,FALSE)</f>
        <v>64.126896953172889</v>
      </c>
      <c r="F85" t="s">
        <v>200</v>
      </c>
      <c r="G85">
        <v>1</v>
      </c>
      <c r="H85">
        <f>VLOOKUP(D85,标准数值!C:P,14,FALSE)</f>
        <v>10260.000000000002</v>
      </c>
      <c r="I85">
        <f t="shared" si="6"/>
        <v>513.20000000000073</v>
      </c>
      <c r="J85">
        <f t="shared" si="7"/>
        <v>10</v>
      </c>
      <c r="K85">
        <f t="shared" si="8"/>
        <v>51320.000000000073</v>
      </c>
    </row>
    <row r="86" spans="2:11" x14ac:dyDescent="0.15">
      <c r="B86">
        <v>81</v>
      </c>
      <c r="C86">
        <f t="shared" si="5"/>
        <v>8</v>
      </c>
      <c r="D86" s="4">
        <v>81</v>
      </c>
      <c r="E86">
        <f>VLOOKUP(B86,标准数值!A:B,2,FALSE)</f>
        <v>68.731208154410695</v>
      </c>
      <c r="F86" t="s">
        <v>200</v>
      </c>
      <c r="G86">
        <v>2</v>
      </c>
      <c r="H86">
        <f>VLOOKUP(D86,标准数值!C:P,14,FALSE)</f>
        <v>11286.500000000002</v>
      </c>
      <c r="I86">
        <f t="shared" si="6"/>
        <v>1026.5</v>
      </c>
      <c r="J86">
        <f t="shared" si="7"/>
        <v>12</v>
      </c>
      <c r="K86">
        <f t="shared" si="8"/>
        <v>102650</v>
      </c>
    </row>
    <row r="87" spans="2:11" x14ac:dyDescent="0.15">
      <c r="B87">
        <v>82</v>
      </c>
      <c r="C87">
        <f t="shared" si="5"/>
        <v>8</v>
      </c>
      <c r="D87" s="4">
        <v>82</v>
      </c>
      <c r="E87">
        <f>VLOOKUP(B87,标准数值!A:B,2,FALSE)</f>
        <v>73.666108899897395</v>
      </c>
      <c r="F87" t="s">
        <v>200</v>
      </c>
      <c r="G87">
        <v>2</v>
      </c>
      <c r="H87">
        <f>VLOOKUP(D87,标准数值!C:P,14,FALSE)</f>
        <v>12313.000000000002</v>
      </c>
      <c r="I87">
        <f t="shared" si="6"/>
        <v>1026.5</v>
      </c>
      <c r="J87">
        <f t="shared" si="7"/>
        <v>14</v>
      </c>
      <c r="K87">
        <f t="shared" si="8"/>
        <v>102650</v>
      </c>
    </row>
    <row r="88" spans="2:11" x14ac:dyDescent="0.15">
      <c r="B88">
        <v>83</v>
      </c>
      <c r="C88">
        <f t="shared" si="5"/>
        <v>8</v>
      </c>
      <c r="D88" s="4">
        <v>83</v>
      </c>
      <c r="E88">
        <f>VLOOKUP(B88,标准数值!A:B,2,FALSE)</f>
        <v>78.955335518910047</v>
      </c>
      <c r="F88" t="s">
        <v>200</v>
      </c>
      <c r="G88">
        <v>2</v>
      </c>
      <c r="H88">
        <f>VLOOKUP(D88,标准数值!C:P,14,FALSE)</f>
        <v>13339.500000000002</v>
      </c>
      <c r="I88">
        <f t="shared" si="6"/>
        <v>1026.5</v>
      </c>
      <c r="J88">
        <f t="shared" si="7"/>
        <v>16</v>
      </c>
      <c r="K88">
        <f t="shared" si="8"/>
        <v>102650</v>
      </c>
    </row>
    <row r="89" spans="2:11" x14ac:dyDescent="0.15">
      <c r="B89">
        <v>84</v>
      </c>
      <c r="C89">
        <f t="shared" si="5"/>
        <v>8</v>
      </c>
      <c r="D89" s="4">
        <v>84</v>
      </c>
      <c r="E89">
        <f>VLOOKUP(B89,标准数值!A:B,2,FALSE)</f>
        <v>84.624328609167804</v>
      </c>
      <c r="F89" t="s">
        <v>200</v>
      </c>
      <c r="G89">
        <v>2</v>
      </c>
      <c r="H89">
        <f>VLOOKUP(D89,标准数值!C:P,14,FALSE)</f>
        <v>14366.000000000002</v>
      </c>
      <c r="I89">
        <f t="shared" si="6"/>
        <v>1026.5</v>
      </c>
      <c r="J89">
        <f t="shared" si="7"/>
        <v>18</v>
      </c>
      <c r="K89">
        <f t="shared" si="8"/>
        <v>102650</v>
      </c>
    </row>
    <row r="90" spans="2:11" x14ac:dyDescent="0.15">
      <c r="B90">
        <v>85</v>
      </c>
      <c r="C90">
        <f t="shared" si="5"/>
        <v>8</v>
      </c>
      <c r="D90" s="4">
        <v>85</v>
      </c>
      <c r="E90">
        <f>VLOOKUP(B90,标准数值!A:B,2,FALSE)</f>
        <v>90.700355403306077</v>
      </c>
      <c r="F90" t="s">
        <v>200</v>
      </c>
      <c r="G90">
        <v>2</v>
      </c>
      <c r="H90">
        <f>VLOOKUP(D90,标准数值!C:P,14,FALSE)</f>
        <v>15392.500000000002</v>
      </c>
      <c r="I90">
        <f t="shared" si="6"/>
        <v>1026.5</v>
      </c>
      <c r="J90">
        <f t="shared" si="7"/>
        <v>20</v>
      </c>
      <c r="K90">
        <f t="shared" si="8"/>
        <v>102650</v>
      </c>
    </row>
    <row r="91" spans="2:11" x14ac:dyDescent="0.15">
      <c r="B91">
        <v>86</v>
      </c>
      <c r="C91">
        <f t="shared" si="5"/>
        <v>8</v>
      </c>
      <c r="D91" s="4">
        <v>86</v>
      </c>
      <c r="E91">
        <f>VLOOKUP(B91,标准数值!A:B,2,FALSE)</f>
        <v>97.212640921263443</v>
      </c>
      <c r="F91" t="s">
        <v>200</v>
      </c>
      <c r="G91">
        <v>2</v>
      </c>
      <c r="H91">
        <f>VLOOKUP(D91,标准数值!C:P,14,FALSE)</f>
        <v>16419</v>
      </c>
      <c r="I91">
        <f t="shared" si="6"/>
        <v>1026.4999999999982</v>
      </c>
      <c r="J91">
        <f t="shared" si="7"/>
        <v>22</v>
      </c>
      <c r="K91">
        <f t="shared" si="8"/>
        <v>102649.99999999983</v>
      </c>
    </row>
    <row r="92" spans="2:11" x14ac:dyDescent="0.15">
      <c r="B92">
        <v>87</v>
      </c>
      <c r="C92">
        <f t="shared" si="5"/>
        <v>8</v>
      </c>
      <c r="D92" s="4">
        <v>87</v>
      </c>
      <c r="E92">
        <f>VLOOKUP(B92,标准数值!A:B,2,FALSE)</f>
        <v>104.19250853941018</v>
      </c>
      <c r="F92" t="s">
        <v>200</v>
      </c>
      <c r="G92">
        <v>2</v>
      </c>
      <c r="H92">
        <f>VLOOKUP(D92,标准数值!C:P,14,FALSE)</f>
        <v>17445.5</v>
      </c>
      <c r="I92">
        <f t="shared" si="6"/>
        <v>1026.5</v>
      </c>
      <c r="J92">
        <f t="shared" si="7"/>
        <v>24</v>
      </c>
      <c r="K92">
        <f t="shared" si="8"/>
        <v>102650</v>
      </c>
    </row>
    <row r="93" spans="2:11" x14ac:dyDescent="0.15">
      <c r="B93">
        <v>88</v>
      </c>
      <c r="C93">
        <f t="shared" si="5"/>
        <v>8</v>
      </c>
      <c r="D93" s="4">
        <v>88</v>
      </c>
      <c r="E93">
        <f>VLOOKUP(B93,标准数值!A:B,2,FALSE)</f>
        <v>111.67353065253987</v>
      </c>
      <c r="F93" t="s">
        <v>200</v>
      </c>
      <c r="G93">
        <v>2</v>
      </c>
      <c r="H93">
        <f>VLOOKUP(D93,标准数值!C:P,14,FALSE)</f>
        <v>18472</v>
      </c>
      <c r="I93">
        <f t="shared" si="6"/>
        <v>1026.5</v>
      </c>
      <c r="J93">
        <f t="shared" si="7"/>
        <v>26</v>
      </c>
      <c r="K93">
        <f t="shared" si="8"/>
        <v>102650</v>
      </c>
    </row>
    <row r="94" spans="2:11" x14ac:dyDescent="0.15">
      <c r="B94">
        <v>89</v>
      </c>
      <c r="C94">
        <f t="shared" si="5"/>
        <v>8</v>
      </c>
      <c r="D94" s="4">
        <v>89</v>
      </c>
      <c r="E94">
        <f>VLOOKUP(B94,标准数值!A:B,2,FALSE)</f>
        <v>119.69169015339223</v>
      </c>
      <c r="F94" t="s">
        <v>200</v>
      </c>
      <c r="G94">
        <v>2</v>
      </c>
      <c r="H94">
        <f>VLOOKUP(D94,标准数值!C:P,14,FALSE)</f>
        <v>19498.5</v>
      </c>
      <c r="I94">
        <f t="shared" si="6"/>
        <v>1026.5</v>
      </c>
      <c r="J94">
        <f t="shared" si="7"/>
        <v>28</v>
      </c>
      <c r="K94">
        <f t="shared" si="8"/>
        <v>102650</v>
      </c>
    </row>
    <row r="95" spans="2:11" x14ac:dyDescent="0.15">
      <c r="B95">
        <v>90</v>
      </c>
      <c r="C95">
        <f t="shared" si="5"/>
        <v>9</v>
      </c>
      <c r="D95" s="4">
        <v>90</v>
      </c>
      <c r="E95">
        <f>VLOOKUP(B95,标准数值!A:B,2,FALSE)</f>
        <v>128.28555350640582</v>
      </c>
      <c r="F95" t="s">
        <v>200</v>
      </c>
      <c r="G95">
        <v>2</v>
      </c>
      <c r="H95">
        <f>VLOOKUP(D95,标准数值!C:P,14,FALSE)</f>
        <v>20525</v>
      </c>
      <c r="I95">
        <f t="shared" si="6"/>
        <v>1026.5</v>
      </c>
      <c r="J95">
        <f t="shared" si="7"/>
        <v>30</v>
      </c>
      <c r="K95">
        <f t="shared" si="8"/>
        <v>102650</v>
      </c>
    </row>
    <row r="96" spans="2:11" x14ac:dyDescent="0.15">
      <c r="B96">
        <v>91</v>
      </c>
      <c r="C96">
        <f t="shared" si="5"/>
        <v>9</v>
      </c>
      <c r="D96" s="4">
        <v>91</v>
      </c>
      <c r="E96">
        <f>VLOOKUP(B96,标准数值!A:B,2,FALSE)</f>
        <v>137.49645624816577</v>
      </c>
      <c r="F96" t="s">
        <v>200</v>
      </c>
      <c r="G96">
        <v>4</v>
      </c>
      <c r="H96">
        <f>VLOOKUP(D96,标准数值!C:P,14,FALSE)</f>
        <v>22578.6</v>
      </c>
      <c r="I96">
        <f t="shared" si="6"/>
        <v>2053.5999999999985</v>
      </c>
      <c r="J96">
        <f t="shared" si="7"/>
        <v>34</v>
      </c>
      <c r="K96">
        <f t="shared" si="8"/>
        <v>205359.99999999985</v>
      </c>
    </row>
    <row r="97" spans="2:11" x14ac:dyDescent="0.15">
      <c r="B97">
        <v>92</v>
      </c>
      <c r="C97">
        <f t="shared" si="5"/>
        <v>9</v>
      </c>
      <c r="D97" s="4">
        <v>92</v>
      </c>
      <c r="E97">
        <f>VLOOKUP(B97,标准数值!A:B,2,FALSE)</f>
        <v>147.36870180678409</v>
      </c>
      <c r="F97" t="s">
        <v>200</v>
      </c>
      <c r="G97">
        <v>4</v>
      </c>
      <c r="H97">
        <f>VLOOKUP(D97,标准数值!C:P,14,FALSE)</f>
        <v>24632.199999999997</v>
      </c>
      <c r="I97">
        <f t="shared" si="6"/>
        <v>2053.5999999999985</v>
      </c>
      <c r="J97">
        <f t="shared" si="7"/>
        <v>38</v>
      </c>
      <c r="K97">
        <f t="shared" si="8"/>
        <v>205359.99999999985</v>
      </c>
    </row>
    <row r="98" spans="2:11" x14ac:dyDescent="0.15">
      <c r="B98">
        <v>93</v>
      </c>
      <c r="C98">
        <f t="shared" si="5"/>
        <v>9</v>
      </c>
      <c r="D98" s="4">
        <v>93</v>
      </c>
      <c r="E98">
        <f>VLOOKUP(B98,标准数值!A:B,2,FALSE)</f>
        <v>157.94977459651122</v>
      </c>
      <c r="F98" t="s">
        <v>200</v>
      </c>
      <c r="G98">
        <v>4</v>
      </c>
      <c r="H98">
        <f>VLOOKUP(D98,标准数值!C:P,14,FALSE)</f>
        <v>26685.799999999996</v>
      </c>
      <c r="I98">
        <f t="shared" si="6"/>
        <v>2053.5999999999985</v>
      </c>
      <c r="J98">
        <f t="shared" si="7"/>
        <v>42</v>
      </c>
      <c r="K98">
        <f t="shared" si="8"/>
        <v>205359.99999999985</v>
      </c>
    </row>
    <row r="99" spans="2:11" x14ac:dyDescent="0.15">
      <c r="B99">
        <v>94</v>
      </c>
      <c r="C99">
        <f t="shared" si="5"/>
        <v>9</v>
      </c>
      <c r="D99" s="4">
        <v>94</v>
      </c>
      <c r="E99">
        <f>VLOOKUP(B99,标准数值!A:B,2,FALSE)</f>
        <v>169.29056841254075</v>
      </c>
      <c r="F99" t="s">
        <v>200</v>
      </c>
      <c r="G99">
        <v>4</v>
      </c>
      <c r="H99">
        <f>VLOOKUP(D99,标准数值!C:P,14,FALSE)</f>
        <v>28739.399999999994</v>
      </c>
      <c r="I99">
        <f t="shared" si="6"/>
        <v>2053.5999999999985</v>
      </c>
      <c r="J99">
        <f t="shared" si="7"/>
        <v>46</v>
      </c>
      <c r="K99">
        <f t="shared" si="8"/>
        <v>205359.99999999985</v>
      </c>
    </row>
    <row r="100" spans="2:11" x14ac:dyDescent="0.15">
      <c r="B100">
        <v>95</v>
      </c>
      <c r="C100">
        <f t="shared" si="5"/>
        <v>9</v>
      </c>
      <c r="D100" s="4">
        <v>95</v>
      </c>
      <c r="E100">
        <f>VLOOKUP(B100,标准数值!A:B,2,FALSE)</f>
        <v>181.44563122456123</v>
      </c>
      <c r="F100" t="s">
        <v>200</v>
      </c>
      <c r="G100">
        <v>4</v>
      </c>
      <c r="H100">
        <f>VLOOKUP(D100,标准数值!C:P,14,FALSE)</f>
        <v>30792.999999999993</v>
      </c>
      <c r="I100">
        <f t="shared" si="6"/>
        <v>2053.5999999999985</v>
      </c>
      <c r="J100">
        <f t="shared" si="7"/>
        <v>50</v>
      </c>
      <c r="K100">
        <f t="shared" si="8"/>
        <v>205359.99999999985</v>
      </c>
    </row>
    <row r="101" spans="2:11" x14ac:dyDescent="0.15">
      <c r="B101">
        <v>96</v>
      </c>
      <c r="C101">
        <f t="shared" si="5"/>
        <v>9</v>
      </c>
      <c r="D101" s="4">
        <v>96</v>
      </c>
      <c r="E101">
        <f>VLOOKUP(B101,标准数值!A:B,2,FALSE)</f>
        <v>194.47342754648471</v>
      </c>
      <c r="F101" t="s">
        <v>200</v>
      </c>
      <c r="G101">
        <v>4</v>
      </c>
      <c r="H101">
        <f>VLOOKUP(D101,标准数值!C:P,14,FALSE)</f>
        <v>32846.599999999991</v>
      </c>
      <c r="I101">
        <f t="shared" si="6"/>
        <v>2053.5999999999985</v>
      </c>
      <c r="J101">
        <f t="shared" si="7"/>
        <v>54</v>
      </c>
      <c r="K101">
        <f t="shared" si="8"/>
        <v>205359.99999999985</v>
      </c>
    </row>
    <row r="102" spans="2:11" x14ac:dyDescent="0.15">
      <c r="B102">
        <v>97</v>
      </c>
      <c r="C102">
        <f t="shared" si="5"/>
        <v>9</v>
      </c>
      <c r="D102" s="4">
        <v>97</v>
      </c>
      <c r="E102">
        <f>VLOOKUP(B102,标准数值!A:B,2,FALSE)</f>
        <v>208.43661964432235</v>
      </c>
      <c r="F102" t="s">
        <v>200</v>
      </c>
      <c r="G102">
        <v>4</v>
      </c>
      <c r="H102">
        <f>VLOOKUP(D102,标准数值!C:P,14,FALSE)</f>
        <v>34900.19999999999</v>
      </c>
      <c r="I102">
        <f t="shared" si="6"/>
        <v>2053.5999999999985</v>
      </c>
      <c r="J102">
        <f t="shared" si="7"/>
        <v>58</v>
      </c>
      <c r="K102">
        <f t="shared" si="8"/>
        <v>205359.99999999985</v>
      </c>
    </row>
    <row r="103" spans="2:11" x14ac:dyDescent="0.15">
      <c r="B103">
        <v>98</v>
      </c>
      <c r="C103">
        <f t="shared" si="5"/>
        <v>9</v>
      </c>
      <c r="D103" s="4">
        <v>98</v>
      </c>
      <c r="E103">
        <f>VLOOKUP(B103,标准数值!A:B,2,FALSE)</f>
        <v>223.40236893478473</v>
      </c>
      <c r="F103" t="s">
        <v>200</v>
      </c>
      <c r="G103">
        <v>4</v>
      </c>
      <c r="H103">
        <f>VLOOKUP(D103,标准数值!C:P,14,FALSE)</f>
        <v>36953.799999999988</v>
      </c>
      <c r="I103">
        <f t="shared" si="6"/>
        <v>2053.5999999999985</v>
      </c>
      <c r="J103">
        <f t="shared" si="7"/>
        <v>62</v>
      </c>
      <c r="K103">
        <f t="shared" si="8"/>
        <v>205359.99999999985</v>
      </c>
    </row>
    <row r="104" spans="2:11" x14ac:dyDescent="0.15">
      <c r="B104">
        <v>99</v>
      </c>
      <c r="C104">
        <f t="shared" si="5"/>
        <v>9</v>
      </c>
      <c r="D104" s="4">
        <v>99</v>
      </c>
      <c r="E104">
        <f>VLOOKUP(B104,标准数值!A:B,2,FALSE)</f>
        <v>239.44265902430229</v>
      </c>
      <c r="F104" t="s">
        <v>200</v>
      </c>
      <c r="G104">
        <v>4</v>
      </c>
      <c r="H104">
        <f>VLOOKUP(D104,标准数值!C:P,14,FALSE)</f>
        <v>39007.399999999987</v>
      </c>
      <c r="I104">
        <f t="shared" si="6"/>
        <v>2053.5999999999985</v>
      </c>
      <c r="J104">
        <f t="shared" si="7"/>
        <v>66</v>
      </c>
      <c r="K104">
        <f t="shared" si="8"/>
        <v>205359.99999999985</v>
      </c>
    </row>
    <row r="105" spans="2:11" x14ac:dyDescent="0.15">
      <c r="B105">
        <v>100</v>
      </c>
      <c r="C105">
        <f t="shared" si="5"/>
        <v>10</v>
      </c>
      <c r="D105" s="4">
        <v>100</v>
      </c>
      <c r="E105">
        <f>VLOOKUP(B105,标准数值!A:B,2,FALSE)</f>
        <v>256.63464194224724</v>
      </c>
      <c r="F105" t="s">
        <v>200</v>
      </c>
      <c r="G105">
        <v>4</v>
      </c>
      <c r="H105">
        <f>VLOOKUP(D105,标准数值!C:P,14,FALSE)</f>
        <v>41060.999999999985</v>
      </c>
      <c r="I105">
        <f t="shared" si="6"/>
        <v>2053.5999999999985</v>
      </c>
      <c r="J105">
        <f t="shared" si="7"/>
        <v>70</v>
      </c>
      <c r="K105">
        <f t="shared" si="8"/>
        <v>205359.99999999985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topLeftCell="A36" workbookViewId="0">
      <selection activeCell="D43" sqref="D43"/>
    </sheetView>
  </sheetViews>
  <sheetFormatPr baseColWidth="10" defaultRowHeight="15" x14ac:dyDescent="0.15"/>
  <sheetData>
    <row r="3" spans="4:4" ht="17" x14ac:dyDescent="0.15">
      <c r="D3" s="18"/>
    </row>
    <row r="4" spans="4:4" ht="17" x14ac:dyDescent="0.15">
      <c r="D4" s="18"/>
    </row>
    <row r="5" spans="4:4" ht="17" x14ac:dyDescent="0.15">
      <c r="D5" s="18"/>
    </row>
    <row r="6" spans="4:4" ht="17" x14ac:dyDescent="0.15">
      <c r="D6" s="18"/>
    </row>
    <row r="7" spans="4:4" ht="17" x14ac:dyDescent="0.15">
      <c r="D7" s="18"/>
    </row>
    <row r="8" spans="4:4" ht="17" x14ac:dyDescent="0.15">
      <c r="D8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107"/>
  <sheetViews>
    <sheetView workbookViewId="0">
      <selection activeCell="H8" sqref="H8"/>
    </sheetView>
  </sheetViews>
  <sheetFormatPr baseColWidth="10" defaultColWidth="10.6640625" defaultRowHeight="15" x14ac:dyDescent="0.15"/>
  <cols>
    <col min="8" max="8" width="17.5" bestFit="1" customWidth="1"/>
    <col min="24" max="25" width="13.5" bestFit="1" customWidth="1"/>
    <col min="26" max="26" width="13.5" customWidth="1"/>
    <col min="27" max="27" width="17.5" bestFit="1" customWidth="1"/>
  </cols>
  <sheetData>
    <row r="1" spans="4:27" x14ac:dyDescent="0.15"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S1" t="s">
        <v>75</v>
      </c>
    </row>
    <row r="2" spans="4:27" x14ac:dyDescent="0.15">
      <c r="E2">
        <v>0.25</v>
      </c>
      <c r="S2" t="s">
        <v>76</v>
      </c>
    </row>
    <row r="3" spans="4:27" x14ac:dyDescent="0.15">
      <c r="E3">
        <v>1.0718000000000001</v>
      </c>
    </row>
    <row r="4" spans="4:27" x14ac:dyDescent="0.15">
      <c r="G4" t="s">
        <v>31</v>
      </c>
    </row>
    <row r="5" spans="4:27" x14ac:dyDescent="0.15">
      <c r="G5" t="s">
        <v>36</v>
      </c>
      <c r="H5" t="s">
        <v>37</v>
      </c>
      <c r="I5" t="s">
        <v>12</v>
      </c>
      <c r="K5" t="s">
        <v>38</v>
      </c>
      <c r="M5" t="s">
        <v>39</v>
      </c>
      <c r="N5" t="s">
        <v>13</v>
      </c>
      <c r="O5" t="s">
        <v>52</v>
      </c>
      <c r="P5" t="s">
        <v>53</v>
      </c>
      <c r="Q5" t="s">
        <v>54</v>
      </c>
      <c r="U5" t="s">
        <v>81</v>
      </c>
    </row>
    <row r="6" spans="4:27" x14ac:dyDescent="0.15">
      <c r="E6" t="s">
        <v>77</v>
      </c>
      <c r="F6" t="s">
        <v>3</v>
      </c>
      <c r="G6" t="s">
        <v>25</v>
      </c>
      <c r="H6" t="s">
        <v>26</v>
      </c>
      <c r="I6" t="s">
        <v>27</v>
      </c>
      <c r="J6" t="s">
        <v>28</v>
      </c>
      <c r="K6" t="s">
        <v>35</v>
      </c>
      <c r="L6" t="s">
        <v>34</v>
      </c>
      <c r="M6" t="s">
        <v>29</v>
      </c>
      <c r="N6" t="s">
        <v>30</v>
      </c>
      <c r="U6" t="s">
        <v>82</v>
      </c>
      <c r="V6" t="s">
        <v>83</v>
      </c>
    </row>
    <row r="7" spans="4:27" x14ac:dyDescent="0.15">
      <c r="E7">
        <f>E$3^F7*E$2</f>
        <v>0.25</v>
      </c>
      <c r="F7">
        <v>0</v>
      </c>
      <c r="T7" t="s">
        <v>59</v>
      </c>
      <c r="U7" t="s">
        <v>9</v>
      </c>
      <c r="V7" t="s">
        <v>84</v>
      </c>
    </row>
    <row r="8" spans="4:27" x14ac:dyDescent="0.15">
      <c r="D8" t="s">
        <v>32</v>
      </c>
      <c r="E8">
        <f t="shared" ref="E8:E71" si="0">E$3^F8*E$2</f>
        <v>0.26795000000000002</v>
      </c>
      <c r="F8">
        <v>1</v>
      </c>
      <c r="G8">
        <f>VLOOKUP($F8,标准数值!$C:$Y,G$1,FALSE)</f>
        <v>4</v>
      </c>
      <c r="H8" s="12">
        <f>VLOOKUP($F8,标准数值!$C:$Y,H$1,FALSE)</f>
        <v>16</v>
      </c>
      <c r="I8">
        <f>VLOOKUP($F8,标准数值!$C:$Y,I$1,FALSE)</f>
        <v>88</v>
      </c>
      <c r="J8">
        <f>VLOOKUP($F8,标准数值!$C:$Y,J$1,FALSE)</f>
        <v>4</v>
      </c>
      <c r="K8">
        <f>VLOOKUP($F8,标准数值!$C:$Y,K$1,FALSE)</f>
        <v>4</v>
      </c>
      <c r="L8">
        <f>VLOOKUP($F8,标准数值!$C:$Y,L$1,FALSE)</f>
        <v>4</v>
      </c>
      <c r="M8">
        <f>VLOOKUP($F8,标准数值!$C:$Y,M$1,FALSE)</f>
        <v>26</v>
      </c>
      <c r="N8">
        <f>VLOOKUP($F8,标准数值!$C:$Y,N$1,FALSE)</f>
        <v>26</v>
      </c>
      <c r="O8">
        <f>VLOOKUP($F8,标准数值!$C:$Y,O$1,FALSE)</f>
        <v>4</v>
      </c>
      <c r="P8">
        <f>VLOOKUP($F8,标准数值!$C:$Y,P$1,FALSE)</f>
        <v>13</v>
      </c>
      <c r="Q8">
        <f>VLOOKUP($F8,标准数值!$C:$Y,Q$1,FALSE)</f>
        <v>13</v>
      </c>
      <c r="T8">
        <v>1</v>
      </c>
      <c r="U8">
        <v>80</v>
      </c>
      <c r="V8">
        <f>U8*5</f>
        <v>400</v>
      </c>
    </row>
    <row r="9" spans="4:27" x14ac:dyDescent="0.15">
      <c r="D9" t="s">
        <v>33</v>
      </c>
      <c r="E9">
        <f t="shared" si="0"/>
        <v>0.28718881000000007</v>
      </c>
      <c r="F9">
        <v>2</v>
      </c>
      <c r="G9">
        <f>VLOOKUP($F9,标准数值!$C:$Y,G$1,FALSE)</f>
        <v>8</v>
      </c>
      <c r="H9">
        <f>VLOOKUP($F9,标准数值!$C:$Y,H$1,FALSE)</f>
        <v>32</v>
      </c>
      <c r="I9">
        <f>VLOOKUP($F9,标准数值!$C:$Y,I$1,FALSE)</f>
        <v>96</v>
      </c>
      <c r="J9">
        <f>VLOOKUP($F9,标准数值!$C:$Y,J$1,FALSE)</f>
        <v>8</v>
      </c>
      <c r="K9">
        <f>VLOOKUP($F9,标准数值!$C:$Y,K$1,FALSE)</f>
        <v>8</v>
      </c>
      <c r="L9">
        <f>VLOOKUP($F9,标准数值!$C:$Y,L$1,FALSE)</f>
        <v>8</v>
      </c>
      <c r="M9">
        <f>VLOOKUP($F9,标准数值!$C:$Y,M$1,FALSE)</f>
        <v>32</v>
      </c>
      <c r="N9">
        <f>VLOOKUP($F9,标准数值!$C:$Y,N$1,FALSE)</f>
        <v>32</v>
      </c>
      <c r="O9">
        <f>VLOOKUP($F9,标准数值!$C:$Y,O$1,FALSE)</f>
        <v>8</v>
      </c>
      <c r="P9">
        <f>VLOOKUP($F9,标准数值!$C:$Y,P$1,FALSE)</f>
        <v>16</v>
      </c>
      <c r="Q9">
        <f>VLOOKUP($F9,标准数值!$C:$Y,Q$1,FALSE)</f>
        <v>16</v>
      </c>
    </row>
    <row r="10" spans="4:27" x14ac:dyDescent="0.15">
      <c r="D10">
        <v>25</v>
      </c>
      <c r="E10">
        <f t="shared" si="0"/>
        <v>0.30780896655800011</v>
      </c>
      <c r="F10">
        <v>3</v>
      </c>
      <c r="G10">
        <f>VLOOKUP($F10,标准数值!$C:$Y,G$1,FALSE)</f>
        <v>12</v>
      </c>
      <c r="H10">
        <f>VLOOKUP($F10,标准数值!$C:$Y,H$1,FALSE)</f>
        <v>48</v>
      </c>
      <c r="I10">
        <f>VLOOKUP($F10,标准数值!$C:$Y,I$1,FALSE)</f>
        <v>104</v>
      </c>
      <c r="J10">
        <f>VLOOKUP($F10,标准数值!$C:$Y,J$1,FALSE)</f>
        <v>12</v>
      </c>
      <c r="K10">
        <f>VLOOKUP($F10,标准数值!$C:$Y,K$1,FALSE)</f>
        <v>12</v>
      </c>
      <c r="L10">
        <f>VLOOKUP($F10,标准数值!$C:$Y,L$1,FALSE)</f>
        <v>12</v>
      </c>
      <c r="M10">
        <f>VLOOKUP($F10,标准数值!$C:$Y,M$1,FALSE)</f>
        <v>38</v>
      </c>
      <c r="N10">
        <f>VLOOKUP($F10,标准数值!$C:$Y,N$1,FALSE)</f>
        <v>38</v>
      </c>
      <c r="O10">
        <f>VLOOKUP($F10,标准数值!$C:$Y,O$1,FALSE)</f>
        <v>12</v>
      </c>
      <c r="P10">
        <f>VLOOKUP($F10,标准数值!$C:$Y,P$1,FALSE)</f>
        <v>19</v>
      </c>
      <c r="Q10">
        <f>VLOOKUP($F10,标准数值!$C:$Y,Q$1,FALSE)</f>
        <v>19</v>
      </c>
    </row>
    <row r="11" spans="4:27" x14ac:dyDescent="0.15">
      <c r="E11">
        <f t="shared" si="0"/>
        <v>0.32990965035686459</v>
      </c>
      <c r="F11">
        <v>4</v>
      </c>
      <c r="G11">
        <f>VLOOKUP($F11,标准数值!$C:$Y,G$1,FALSE)</f>
        <v>16</v>
      </c>
      <c r="H11">
        <f>VLOOKUP($F11,标准数值!$C:$Y,H$1,FALSE)</f>
        <v>64</v>
      </c>
      <c r="I11">
        <f>VLOOKUP($F11,标准数值!$C:$Y,I$1,FALSE)</f>
        <v>112</v>
      </c>
      <c r="J11">
        <f>VLOOKUP($F11,标准数值!$C:$Y,J$1,FALSE)</f>
        <v>16</v>
      </c>
      <c r="K11">
        <f>VLOOKUP($F11,标准数值!$C:$Y,K$1,FALSE)</f>
        <v>16</v>
      </c>
      <c r="L11">
        <f>VLOOKUP($F11,标准数值!$C:$Y,L$1,FALSE)</f>
        <v>16</v>
      </c>
      <c r="M11">
        <f>VLOOKUP($F11,标准数值!$C:$Y,M$1,FALSE)</f>
        <v>44</v>
      </c>
      <c r="N11">
        <f>VLOOKUP($F11,标准数值!$C:$Y,N$1,FALSE)</f>
        <v>44</v>
      </c>
      <c r="O11">
        <f>VLOOKUP($F11,标准数值!$C:$Y,O$1,FALSE)</f>
        <v>16</v>
      </c>
      <c r="P11">
        <f>VLOOKUP($F11,标准数值!$C:$Y,P$1,FALSE)</f>
        <v>22</v>
      </c>
      <c r="Q11">
        <f>VLOOKUP($F11,标准数值!$C:$Y,Q$1,FALSE)</f>
        <v>22</v>
      </c>
    </row>
    <row r="12" spans="4:27" x14ac:dyDescent="0.15">
      <c r="E12">
        <f t="shared" si="0"/>
        <v>0.35359716325248752</v>
      </c>
      <c r="F12">
        <v>5</v>
      </c>
      <c r="G12">
        <f>VLOOKUP($F12,标准数值!$C:$Y,G$1,FALSE)</f>
        <v>20</v>
      </c>
      <c r="H12">
        <f>VLOOKUP($F12,标准数值!$C:$Y,H$1,FALSE)</f>
        <v>80</v>
      </c>
      <c r="I12">
        <f>VLOOKUP($F12,标准数值!$C:$Y,I$1,FALSE)</f>
        <v>120</v>
      </c>
      <c r="J12">
        <f>VLOOKUP($F12,标准数值!$C:$Y,J$1,FALSE)</f>
        <v>20</v>
      </c>
      <c r="K12">
        <f>VLOOKUP($F12,标准数值!$C:$Y,K$1,FALSE)</f>
        <v>20</v>
      </c>
      <c r="L12">
        <f>VLOOKUP($F12,标准数值!$C:$Y,L$1,FALSE)</f>
        <v>20</v>
      </c>
      <c r="M12">
        <f>VLOOKUP($F12,标准数值!$C:$Y,M$1,FALSE)</f>
        <v>50</v>
      </c>
      <c r="N12">
        <f>VLOOKUP($F12,标准数值!$C:$Y,N$1,FALSE)</f>
        <v>50</v>
      </c>
      <c r="O12">
        <f>VLOOKUP($F12,标准数值!$C:$Y,O$1,FALSE)</f>
        <v>20</v>
      </c>
      <c r="P12">
        <f>VLOOKUP($F12,标准数值!$C:$Y,P$1,FALSE)</f>
        <v>25</v>
      </c>
      <c r="Q12">
        <f>VLOOKUP($F12,标准数值!$C:$Y,Q$1,FALSE)</f>
        <v>25</v>
      </c>
    </row>
    <row r="13" spans="4:27" x14ac:dyDescent="0.15">
      <c r="E13">
        <f t="shared" si="0"/>
        <v>0.37898543957401615</v>
      </c>
      <c r="F13">
        <v>6</v>
      </c>
      <c r="G13">
        <f>VLOOKUP($F13,标准数值!$C:$Y,G$1,FALSE)</f>
        <v>24</v>
      </c>
      <c r="H13">
        <f>VLOOKUP($F13,标准数值!$C:$Y,H$1,FALSE)</f>
        <v>96</v>
      </c>
      <c r="I13">
        <f>VLOOKUP($F13,标准数值!$C:$Y,I$1,FALSE)</f>
        <v>128</v>
      </c>
      <c r="J13">
        <f>VLOOKUP($F13,标准数值!$C:$Y,J$1,FALSE)</f>
        <v>24</v>
      </c>
      <c r="K13">
        <f>VLOOKUP($F13,标准数值!$C:$Y,K$1,FALSE)</f>
        <v>24</v>
      </c>
      <c r="L13">
        <f>VLOOKUP($F13,标准数值!$C:$Y,L$1,FALSE)</f>
        <v>24</v>
      </c>
      <c r="M13">
        <f>VLOOKUP($F13,标准数值!$C:$Y,M$1,FALSE)</f>
        <v>56</v>
      </c>
      <c r="N13">
        <f>VLOOKUP($F13,标准数值!$C:$Y,N$1,FALSE)</f>
        <v>56</v>
      </c>
      <c r="O13">
        <f>VLOOKUP($F13,标准数值!$C:$Y,O$1,FALSE)</f>
        <v>24</v>
      </c>
      <c r="P13">
        <f>VLOOKUP($F13,标准数值!$C:$Y,P$1,FALSE)</f>
        <v>28</v>
      </c>
      <c r="Q13">
        <f>VLOOKUP($F13,标准数值!$C:$Y,Q$1,FALSE)</f>
        <v>28</v>
      </c>
    </row>
    <row r="14" spans="4:27" x14ac:dyDescent="0.15">
      <c r="E14">
        <f t="shared" si="0"/>
        <v>0.40619659413543058</v>
      </c>
      <c r="F14">
        <v>7</v>
      </c>
      <c r="G14">
        <f>VLOOKUP($F14,标准数值!$C:$Y,G$1,FALSE)</f>
        <v>28</v>
      </c>
      <c r="H14">
        <f>VLOOKUP($F14,标准数值!$C:$Y,H$1,FALSE)</f>
        <v>112</v>
      </c>
      <c r="I14">
        <f>VLOOKUP($F14,标准数值!$C:$Y,I$1,FALSE)</f>
        <v>136</v>
      </c>
      <c r="J14">
        <f>VLOOKUP($F14,标准数值!$C:$Y,J$1,FALSE)</f>
        <v>28</v>
      </c>
      <c r="K14">
        <f>VLOOKUP($F14,标准数值!$C:$Y,K$1,FALSE)</f>
        <v>28</v>
      </c>
      <c r="L14">
        <f>VLOOKUP($F14,标准数值!$C:$Y,L$1,FALSE)</f>
        <v>28</v>
      </c>
      <c r="M14">
        <f>VLOOKUP($F14,标准数值!$C:$Y,M$1,FALSE)</f>
        <v>62</v>
      </c>
      <c r="N14">
        <f>VLOOKUP($F14,标准数值!$C:$Y,N$1,FALSE)</f>
        <v>62</v>
      </c>
      <c r="O14">
        <f>VLOOKUP($F14,标准数值!$C:$Y,O$1,FALSE)</f>
        <v>28</v>
      </c>
      <c r="P14">
        <f>VLOOKUP($F14,标准数值!$C:$Y,P$1,FALSE)</f>
        <v>31</v>
      </c>
      <c r="Q14">
        <f>VLOOKUP($F14,标准数值!$C:$Y,Q$1,FALSE)</f>
        <v>31</v>
      </c>
      <c r="T14" t="s">
        <v>85</v>
      </c>
    </row>
    <row r="15" spans="4:27" x14ac:dyDescent="0.15">
      <c r="E15">
        <f t="shared" si="0"/>
        <v>0.4353615095943546</v>
      </c>
      <c r="F15">
        <v>8</v>
      </c>
      <c r="G15">
        <f>VLOOKUP($F15,标准数值!$C:$Y,G$1,FALSE)</f>
        <v>32</v>
      </c>
      <c r="H15">
        <f>VLOOKUP($F15,标准数值!$C:$Y,H$1,FALSE)</f>
        <v>128</v>
      </c>
      <c r="I15">
        <f>VLOOKUP($F15,标准数值!$C:$Y,I$1,FALSE)</f>
        <v>144</v>
      </c>
      <c r="J15">
        <f>VLOOKUP($F15,标准数值!$C:$Y,J$1,FALSE)</f>
        <v>32</v>
      </c>
      <c r="K15">
        <f>VLOOKUP($F15,标准数值!$C:$Y,K$1,FALSE)</f>
        <v>32</v>
      </c>
      <c r="L15">
        <f>VLOOKUP($F15,标准数值!$C:$Y,L$1,FALSE)</f>
        <v>32</v>
      </c>
      <c r="M15">
        <f>VLOOKUP($F15,标准数值!$C:$Y,M$1,FALSE)</f>
        <v>68</v>
      </c>
      <c r="N15">
        <f>VLOOKUP($F15,标准数值!$C:$Y,N$1,FALSE)</f>
        <v>68</v>
      </c>
      <c r="O15">
        <f>VLOOKUP($F15,标准数值!$C:$Y,O$1,FALSE)</f>
        <v>32</v>
      </c>
      <c r="P15">
        <f>VLOOKUP($F15,标准数值!$C:$Y,P$1,FALSE)</f>
        <v>34</v>
      </c>
      <c r="Q15">
        <f>VLOOKUP($F15,标准数值!$C:$Y,Q$1,FALSE)</f>
        <v>34</v>
      </c>
    </row>
    <row r="16" spans="4:27" x14ac:dyDescent="0.15">
      <c r="E16">
        <f t="shared" si="0"/>
        <v>0.46662046598322932</v>
      </c>
      <c r="F16">
        <v>9</v>
      </c>
      <c r="G16">
        <f>VLOOKUP($F16,标准数值!$C:$Y,G$1,FALSE)</f>
        <v>36</v>
      </c>
      <c r="H16">
        <f>VLOOKUP($F16,标准数值!$C:$Y,H$1,FALSE)</f>
        <v>144</v>
      </c>
      <c r="I16">
        <f>VLOOKUP($F16,标准数值!$C:$Y,I$1,FALSE)</f>
        <v>152</v>
      </c>
      <c r="J16">
        <f>VLOOKUP($F16,标准数值!$C:$Y,J$1,FALSE)</f>
        <v>36</v>
      </c>
      <c r="K16">
        <f>VLOOKUP($F16,标准数值!$C:$Y,K$1,FALSE)</f>
        <v>36</v>
      </c>
      <c r="L16">
        <f>VLOOKUP($F16,标准数值!$C:$Y,L$1,FALSE)</f>
        <v>36</v>
      </c>
      <c r="M16">
        <f>VLOOKUP($F16,标准数值!$C:$Y,M$1,FALSE)</f>
        <v>74</v>
      </c>
      <c r="N16">
        <f>VLOOKUP($F16,标准数值!$C:$Y,N$1,FALSE)</f>
        <v>74</v>
      </c>
      <c r="O16">
        <f>VLOOKUP($F16,标准数值!$C:$Y,O$1,FALSE)</f>
        <v>36</v>
      </c>
      <c r="P16">
        <f>VLOOKUP($F16,标准数值!$C:$Y,P$1,FALSE)</f>
        <v>37</v>
      </c>
      <c r="Q16">
        <f>VLOOKUP($F16,标准数值!$C:$Y,Q$1,FALSE)</f>
        <v>37</v>
      </c>
      <c r="T16" t="s">
        <v>11</v>
      </c>
      <c r="U16" t="s">
        <v>86</v>
      </c>
      <c r="V16" t="s">
        <v>87</v>
      </c>
      <c r="W16" t="s">
        <v>88</v>
      </c>
      <c r="X16" t="s">
        <v>95</v>
      </c>
      <c r="Y16" t="s">
        <v>96</v>
      </c>
      <c r="Z16" t="s">
        <v>110</v>
      </c>
      <c r="AA16" t="s">
        <v>98</v>
      </c>
    </row>
    <row r="17" spans="5:27" x14ac:dyDescent="0.15">
      <c r="E17">
        <f t="shared" si="0"/>
        <v>0.50012381544082529</v>
      </c>
      <c r="F17">
        <v>10</v>
      </c>
      <c r="G17">
        <f>VLOOKUP($F17,标准数值!$C:$Y,G$1,FALSE)</f>
        <v>40</v>
      </c>
      <c r="H17">
        <f>VLOOKUP($F17,标准数值!$C:$Y,H$1,FALSE)</f>
        <v>160</v>
      </c>
      <c r="I17">
        <f>VLOOKUP($F17,标准数值!$C:$Y,I$1,FALSE)</f>
        <v>160</v>
      </c>
      <c r="J17">
        <f>VLOOKUP($F17,标准数值!$C:$Y,J$1,FALSE)</f>
        <v>40</v>
      </c>
      <c r="K17">
        <f>VLOOKUP($F17,标准数值!$C:$Y,K$1,FALSE)</f>
        <v>40</v>
      </c>
      <c r="L17">
        <f>VLOOKUP($F17,标准数值!$C:$Y,L$1,FALSE)</f>
        <v>40</v>
      </c>
      <c r="M17">
        <f>VLOOKUP($F17,标准数值!$C:$Y,M$1,FALSE)</f>
        <v>80</v>
      </c>
      <c r="N17">
        <f>VLOOKUP($F17,标准数值!$C:$Y,N$1,FALSE)</f>
        <v>80</v>
      </c>
      <c r="O17">
        <f>VLOOKUP($F17,标准数值!$C:$Y,O$1,FALSE)</f>
        <v>40</v>
      </c>
      <c r="P17">
        <f>VLOOKUP($F17,标准数值!$C:$Y,P$1,FALSE)</f>
        <v>40</v>
      </c>
      <c r="Q17">
        <f>VLOOKUP($F17,标准数值!$C:$Y,Q$1,FALSE)</f>
        <v>40</v>
      </c>
      <c r="T17" t="s">
        <v>90</v>
      </c>
      <c r="U17" t="s">
        <v>94</v>
      </c>
      <c r="V17" t="s">
        <v>92</v>
      </c>
      <c r="W17" t="s">
        <v>89</v>
      </c>
      <c r="X17" t="s">
        <v>93</v>
      </c>
      <c r="Y17" t="s">
        <v>97</v>
      </c>
      <c r="Z17" t="s">
        <v>109</v>
      </c>
      <c r="AA17" t="s">
        <v>99</v>
      </c>
    </row>
    <row r="18" spans="5:27" x14ac:dyDescent="0.15">
      <c r="E18">
        <f t="shared" si="0"/>
        <v>0.53603270538947656</v>
      </c>
      <c r="F18">
        <v>11</v>
      </c>
      <c r="G18">
        <f>VLOOKUP($F18,标准数值!$C:$Y,G$1,FALSE)</f>
        <v>44</v>
      </c>
      <c r="H18">
        <f>VLOOKUP($F18,标准数值!$C:$Y,H$1,FALSE)</f>
        <v>174.4</v>
      </c>
      <c r="I18">
        <f>VLOOKUP($F18,标准数值!$C:$Y,I$1,FALSE)</f>
        <v>176</v>
      </c>
      <c r="J18">
        <f>VLOOKUP($F18,标准数值!$C:$Y,J$1,FALSE)</f>
        <v>44</v>
      </c>
      <c r="K18">
        <f>VLOOKUP($F18,标准数值!$C:$Y,K$1,FALSE)</f>
        <v>44</v>
      </c>
      <c r="L18">
        <f>VLOOKUP($F18,标准数值!$C:$Y,L$1,FALSE)</f>
        <v>49.6</v>
      </c>
      <c r="M18">
        <f>VLOOKUP($F18,标准数值!$C:$Y,M$1,FALSE)</f>
        <v>88</v>
      </c>
      <c r="N18">
        <f>VLOOKUP($F18,标准数值!$C:$Y,N$1,FALSE)</f>
        <v>88</v>
      </c>
      <c r="O18">
        <f>VLOOKUP($F18,标准数值!$C:$Y,O$1,FALSE)</f>
        <v>44</v>
      </c>
      <c r="P18">
        <f>VLOOKUP($F18,标准数值!$C:$Y,P$1,FALSE)</f>
        <v>44</v>
      </c>
      <c r="Q18">
        <f>VLOOKUP($F18,标准数值!$C:$Y,Q$1,FALSE)</f>
        <v>44</v>
      </c>
      <c r="T18" t="s">
        <v>91</v>
      </c>
      <c r="U18" t="s">
        <v>11</v>
      </c>
    </row>
    <row r="19" spans="5:27" x14ac:dyDescent="0.15">
      <c r="E19">
        <f t="shared" si="0"/>
        <v>0.57451985363644109</v>
      </c>
      <c r="F19">
        <v>12</v>
      </c>
      <c r="G19">
        <f>VLOOKUP($F19,标准数值!$C:$Y,G$1,FALSE)</f>
        <v>48</v>
      </c>
      <c r="H19">
        <f>VLOOKUP($F19,标准数值!$C:$Y,H$1,FALSE)</f>
        <v>188.8</v>
      </c>
      <c r="I19">
        <f>VLOOKUP($F19,标准数值!$C:$Y,I$1,FALSE)</f>
        <v>192</v>
      </c>
      <c r="J19">
        <f>VLOOKUP($F19,标准数值!$C:$Y,J$1,FALSE)</f>
        <v>48</v>
      </c>
      <c r="K19">
        <f>VLOOKUP($F19,标准数值!$C:$Y,K$1,FALSE)</f>
        <v>48</v>
      </c>
      <c r="L19">
        <f>VLOOKUP($F19,标准数值!$C:$Y,L$1,FALSE)</f>
        <v>59.2</v>
      </c>
      <c r="M19">
        <f>VLOOKUP($F19,标准数值!$C:$Y,M$1,FALSE)</f>
        <v>96</v>
      </c>
      <c r="N19">
        <f>VLOOKUP($F19,标准数值!$C:$Y,N$1,FALSE)</f>
        <v>96</v>
      </c>
      <c r="O19">
        <f>VLOOKUP($F19,标准数值!$C:$Y,O$1,FALSE)</f>
        <v>48</v>
      </c>
      <c r="P19">
        <f>VLOOKUP($F19,标准数值!$C:$Y,P$1,FALSE)</f>
        <v>48</v>
      </c>
      <c r="Q19">
        <f>VLOOKUP($F19,标准数值!$C:$Y,Q$1,FALSE)</f>
        <v>48</v>
      </c>
    </row>
    <row r="20" spans="5:27" x14ac:dyDescent="0.15">
      <c r="E20">
        <f t="shared" si="0"/>
        <v>0.61577037912753763</v>
      </c>
      <c r="F20">
        <v>13</v>
      </c>
      <c r="G20">
        <f>VLOOKUP($F20,标准数值!$C:$Y,G$1,FALSE)</f>
        <v>52</v>
      </c>
      <c r="H20">
        <f>VLOOKUP($F20,标准数值!$C:$Y,H$1,FALSE)</f>
        <v>203.20000000000002</v>
      </c>
      <c r="I20">
        <f>VLOOKUP($F20,标准数值!$C:$Y,I$1,FALSE)</f>
        <v>208</v>
      </c>
      <c r="J20">
        <f>VLOOKUP($F20,标准数值!$C:$Y,J$1,FALSE)</f>
        <v>52</v>
      </c>
      <c r="K20">
        <f>VLOOKUP($F20,标准数值!$C:$Y,K$1,FALSE)</f>
        <v>52</v>
      </c>
      <c r="L20">
        <f>VLOOKUP($F20,标准数值!$C:$Y,L$1,FALSE)</f>
        <v>68.8</v>
      </c>
      <c r="M20">
        <f>VLOOKUP($F20,标准数值!$C:$Y,M$1,FALSE)</f>
        <v>104</v>
      </c>
      <c r="N20">
        <f>VLOOKUP($F20,标准数值!$C:$Y,N$1,FALSE)</f>
        <v>104</v>
      </c>
      <c r="O20">
        <f>VLOOKUP($F20,标准数值!$C:$Y,O$1,FALSE)</f>
        <v>52</v>
      </c>
      <c r="P20">
        <f>VLOOKUP($F20,标准数值!$C:$Y,P$1,FALSE)</f>
        <v>52</v>
      </c>
      <c r="Q20">
        <f>VLOOKUP($F20,标准数值!$C:$Y,Q$1,FALSE)</f>
        <v>52</v>
      </c>
    </row>
    <row r="21" spans="5:27" x14ac:dyDescent="0.15">
      <c r="E21">
        <f t="shared" si="0"/>
        <v>0.65998269234889495</v>
      </c>
      <c r="F21">
        <v>14</v>
      </c>
      <c r="G21">
        <f>VLOOKUP($F21,标准数值!$C:$Y,G$1,FALSE)</f>
        <v>56</v>
      </c>
      <c r="H21">
        <f>VLOOKUP($F21,标准数值!$C:$Y,H$1,FALSE)</f>
        <v>217.60000000000002</v>
      </c>
      <c r="I21">
        <f>VLOOKUP($F21,标准数值!$C:$Y,I$1,FALSE)</f>
        <v>224</v>
      </c>
      <c r="J21">
        <f>VLOOKUP($F21,标准数值!$C:$Y,J$1,FALSE)</f>
        <v>56</v>
      </c>
      <c r="K21">
        <f>VLOOKUP($F21,标准数值!$C:$Y,K$1,FALSE)</f>
        <v>56</v>
      </c>
      <c r="L21">
        <f>VLOOKUP($F21,标准数值!$C:$Y,L$1,FALSE)</f>
        <v>78.399999999999991</v>
      </c>
      <c r="M21">
        <f>VLOOKUP($F21,标准数值!$C:$Y,M$1,FALSE)</f>
        <v>112</v>
      </c>
      <c r="N21">
        <f>VLOOKUP($F21,标准数值!$C:$Y,N$1,FALSE)</f>
        <v>112</v>
      </c>
      <c r="O21">
        <f>VLOOKUP($F21,标准数值!$C:$Y,O$1,FALSE)</f>
        <v>56</v>
      </c>
      <c r="P21">
        <f>VLOOKUP($F21,标准数值!$C:$Y,P$1,FALSE)</f>
        <v>56</v>
      </c>
      <c r="Q21">
        <f>VLOOKUP($F21,标准数值!$C:$Y,Q$1,FALSE)</f>
        <v>56</v>
      </c>
    </row>
    <row r="22" spans="5:27" x14ac:dyDescent="0.15">
      <c r="E22">
        <f t="shared" si="0"/>
        <v>0.70736944965954573</v>
      </c>
      <c r="F22">
        <v>15</v>
      </c>
      <c r="G22">
        <f>VLOOKUP($F22,标准数值!$C:$Y,G$1,FALSE)</f>
        <v>60</v>
      </c>
      <c r="H22">
        <f>VLOOKUP($F22,标准数值!$C:$Y,H$1,FALSE)</f>
        <v>232.00000000000003</v>
      </c>
      <c r="I22">
        <f>VLOOKUP($F22,标准数值!$C:$Y,I$1,FALSE)</f>
        <v>240</v>
      </c>
      <c r="J22">
        <f>VLOOKUP($F22,标准数值!$C:$Y,J$1,FALSE)</f>
        <v>60</v>
      </c>
      <c r="K22">
        <f>VLOOKUP($F22,标准数值!$C:$Y,K$1,FALSE)</f>
        <v>60</v>
      </c>
      <c r="L22">
        <f>VLOOKUP($F22,标准数值!$C:$Y,L$1,FALSE)</f>
        <v>87.999999999999986</v>
      </c>
      <c r="M22">
        <f>VLOOKUP($F22,标准数值!$C:$Y,M$1,FALSE)</f>
        <v>120</v>
      </c>
      <c r="N22">
        <f>VLOOKUP($F22,标准数值!$C:$Y,N$1,FALSE)</f>
        <v>120</v>
      </c>
      <c r="O22">
        <f>VLOOKUP($F22,标准数值!$C:$Y,O$1,FALSE)</f>
        <v>60</v>
      </c>
      <c r="P22">
        <f>VLOOKUP($F22,标准数值!$C:$Y,P$1,FALSE)</f>
        <v>60</v>
      </c>
      <c r="Q22">
        <f>VLOOKUP($F22,标准数值!$C:$Y,Q$1,FALSE)</f>
        <v>60</v>
      </c>
    </row>
    <row r="23" spans="5:27" x14ac:dyDescent="0.15">
      <c r="E23">
        <f t="shared" si="0"/>
        <v>0.75815857614510129</v>
      </c>
      <c r="F23">
        <v>16</v>
      </c>
      <c r="G23">
        <f>VLOOKUP($F23,标准数值!$C:$Y,G$1,FALSE)</f>
        <v>64</v>
      </c>
      <c r="H23">
        <f>VLOOKUP($F23,标准数值!$C:$Y,H$1,FALSE)</f>
        <v>246.40000000000003</v>
      </c>
      <c r="I23">
        <f>VLOOKUP($F23,标准数值!$C:$Y,I$1,FALSE)</f>
        <v>256</v>
      </c>
      <c r="J23">
        <f>VLOOKUP($F23,标准数值!$C:$Y,J$1,FALSE)</f>
        <v>64</v>
      </c>
      <c r="K23">
        <f>VLOOKUP($F23,标准数值!$C:$Y,K$1,FALSE)</f>
        <v>64</v>
      </c>
      <c r="L23">
        <f>VLOOKUP($F23,标准数值!$C:$Y,L$1,FALSE)</f>
        <v>97.59999999999998</v>
      </c>
      <c r="M23">
        <f>VLOOKUP($F23,标准数值!$C:$Y,M$1,FALSE)</f>
        <v>128</v>
      </c>
      <c r="N23">
        <f>VLOOKUP($F23,标准数值!$C:$Y,N$1,FALSE)</f>
        <v>128</v>
      </c>
      <c r="O23">
        <f>VLOOKUP($F23,标准数值!$C:$Y,O$1,FALSE)</f>
        <v>64</v>
      </c>
      <c r="P23">
        <f>VLOOKUP($F23,标准数值!$C:$Y,P$1,FALSE)</f>
        <v>64</v>
      </c>
      <c r="Q23">
        <f>VLOOKUP($F23,标准数值!$C:$Y,Q$1,FALSE)</f>
        <v>64</v>
      </c>
    </row>
    <row r="24" spans="5:27" x14ac:dyDescent="0.15">
      <c r="E24">
        <f t="shared" si="0"/>
        <v>0.8125943619123196</v>
      </c>
      <c r="F24">
        <v>17</v>
      </c>
      <c r="G24">
        <f>VLOOKUP($F24,标准数值!$C:$Y,G$1,FALSE)</f>
        <v>68</v>
      </c>
      <c r="H24">
        <f>VLOOKUP($F24,标准数值!$C:$Y,H$1,FALSE)</f>
        <v>260.8</v>
      </c>
      <c r="I24">
        <f>VLOOKUP($F24,标准数值!$C:$Y,I$1,FALSE)</f>
        <v>272</v>
      </c>
      <c r="J24">
        <f>VLOOKUP($F24,标准数值!$C:$Y,J$1,FALSE)</f>
        <v>68</v>
      </c>
      <c r="K24">
        <f>VLOOKUP($F24,标准数值!$C:$Y,K$1,FALSE)</f>
        <v>68</v>
      </c>
      <c r="L24">
        <f>VLOOKUP($F24,标准数值!$C:$Y,L$1,FALSE)</f>
        <v>107.19999999999997</v>
      </c>
      <c r="M24">
        <f>VLOOKUP($F24,标准数值!$C:$Y,M$1,FALSE)</f>
        <v>136</v>
      </c>
      <c r="N24">
        <f>VLOOKUP($F24,标准数值!$C:$Y,N$1,FALSE)</f>
        <v>136</v>
      </c>
      <c r="O24">
        <f>VLOOKUP($F24,标准数值!$C:$Y,O$1,FALSE)</f>
        <v>68</v>
      </c>
      <c r="P24">
        <f>VLOOKUP($F24,标准数值!$C:$Y,P$1,FALSE)</f>
        <v>68</v>
      </c>
      <c r="Q24">
        <f>VLOOKUP($F24,标准数值!$C:$Y,Q$1,FALSE)</f>
        <v>68</v>
      </c>
    </row>
    <row r="25" spans="5:27" x14ac:dyDescent="0.15">
      <c r="E25">
        <f t="shared" si="0"/>
        <v>0.87093863709762431</v>
      </c>
      <c r="F25">
        <v>18</v>
      </c>
      <c r="G25">
        <f>VLOOKUP($F25,标准数值!$C:$Y,G$1,FALSE)</f>
        <v>72</v>
      </c>
      <c r="H25">
        <f>VLOOKUP($F25,标准数值!$C:$Y,H$1,FALSE)</f>
        <v>275.2</v>
      </c>
      <c r="I25">
        <f>VLOOKUP($F25,标准数值!$C:$Y,I$1,FALSE)</f>
        <v>288</v>
      </c>
      <c r="J25">
        <f>VLOOKUP($F25,标准数值!$C:$Y,J$1,FALSE)</f>
        <v>72</v>
      </c>
      <c r="K25">
        <f>VLOOKUP($F25,标准数值!$C:$Y,K$1,FALSE)</f>
        <v>72</v>
      </c>
      <c r="L25">
        <f>VLOOKUP($F25,标准数值!$C:$Y,L$1,FALSE)</f>
        <v>116.79999999999997</v>
      </c>
      <c r="M25">
        <f>VLOOKUP($F25,标准数值!$C:$Y,M$1,FALSE)</f>
        <v>144</v>
      </c>
      <c r="N25">
        <f>VLOOKUP($F25,标准数值!$C:$Y,N$1,FALSE)</f>
        <v>144</v>
      </c>
      <c r="O25">
        <f>VLOOKUP($F25,标准数值!$C:$Y,O$1,FALSE)</f>
        <v>72</v>
      </c>
      <c r="P25">
        <f>VLOOKUP($F25,标准数值!$C:$Y,P$1,FALSE)</f>
        <v>72</v>
      </c>
      <c r="Q25">
        <f>VLOOKUP($F25,标准数值!$C:$Y,Q$1,FALSE)</f>
        <v>72</v>
      </c>
    </row>
    <row r="26" spans="5:27" x14ac:dyDescent="0.15">
      <c r="E26">
        <f t="shared" si="0"/>
        <v>0.9334720312412339</v>
      </c>
      <c r="F26">
        <v>19</v>
      </c>
      <c r="G26">
        <f>VLOOKUP($F26,标准数值!$C:$Y,G$1,FALSE)</f>
        <v>76</v>
      </c>
      <c r="H26">
        <f>VLOOKUP($F26,标准数值!$C:$Y,H$1,FALSE)</f>
        <v>289.59999999999997</v>
      </c>
      <c r="I26">
        <f>VLOOKUP($F26,标准数值!$C:$Y,I$1,FALSE)</f>
        <v>304</v>
      </c>
      <c r="J26">
        <f>VLOOKUP($F26,标准数值!$C:$Y,J$1,FALSE)</f>
        <v>76</v>
      </c>
      <c r="K26">
        <f>VLOOKUP($F26,标准数值!$C:$Y,K$1,FALSE)</f>
        <v>76</v>
      </c>
      <c r="L26">
        <f>VLOOKUP($F26,标准数值!$C:$Y,L$1,FALSE)</f>
        <v>126.39999999999996</v>
      </c>
      <c r="M26">
        <f>VLOOKUP($F26,标准数值!$C:$Y,M$1,FALSE)</f>
        <v>152</v>
      </c>
      <c r="N26">
        <f>VLOOKUP($F26,标准数值!$C:$Y,N$1,FALSE)</f>
        <v>152</v>
      </c>
      <c r="O26">
        <f>VLOOKUP($F26,标准数值!$C:$Y,O$1,FALSE)</f>
        <v>76</v>
      </c>
      <c r="P26">
        <f>VLOOKUP($F26,标准数值!$C:$Y,P$1,FALSE)</f>
        <v>76</v>
      </c>
      <c r="Q26">
        <f>VLOOKUP($F26,标准数值!$C:$Y,Q$1,FALSE)</f>
        <v>76</v>
      </c>
    </row>
    <row r="27" spans="5:27" x14ac:dyDescent="0.15">
      <c r="E27">
        <f t="shared" si="0"/>
        <v>1.0004953230843547</v>
      </c>
      <c r="F27">
        <v>20</v>
      </c>
      <c r="G27">
        <f>VLOOKUP($F27,标准数值!$C:$Y,G$1,FALSE)</f>
        <v>80</v>
      </c>
      <c r="H27">
        <f>VLOOKUP($F27,标准数值!$C:$Y,H$1,FALSE)</f>
        <v>303.99999999999994</v>
      </c>
      <c r="I27">
        <f>VLOOKUP($F27,标准数值!$C:$Y,I$1,FALSE)</f>
        <v>320</v>
      </c>
      <c r="J27">
        <f>VLOOKUP($F27,标准数值!$C:$Y,J$1,FALSE)</f>
        <v>80</v>
      </c>
      <c r="K27">
        <f>VLOOKUP($F27,标准数值!$C:$Y,K$1,FALSE)</f>
        <v>80</v>
      </c>
      <c r="L27">
        <f>VLOOKUP($F27,标准数值!$C:$Y,L$1,FALSE)</f>
        <v>135.99999999999997</v>
      </c>
      <c r="M27">
        <f>VLOOKUP($F27,标准数值!$C:$Y,M$1,FALSE)</f>
        <v>160</v>
      </c>
      <c r="N27">
        <f>VLOOKUP($F27,标准数值!$C:$Y,N$1,FALSE)</f>
        <v>160</v>
      </c>
      <c r="O27">
        <f>VLOOKUP($F27,标准数值!$C:$Y,O$1,FALSE)</f>
        <v>80</v>
      </c>
      <c r="P27">
        <f>VLOOKUP($F27,标准数值!$C:$Y,P$1,FALSE)</f>
        <v>80</v>
      </c>
      <c r="Q27">
        <f>VLOOKUP($F27,标准数值!$C:$Y,Q$1,FALSE)</f>
        <v>80</v>
      </c>
      <c r="W27" t="s">
        <v>72</v>
      </c>
      <c r="X27" t="s">
        <v>71</v>
      </c>
      <c r="Y27" t="s">
        <v>73</v>
      </c>
      <c r="Z27" t="s">
        <v>74</v>
      </c>
    </row>
    <row r="28" spans="5:27" x14ac:dyDescent="0.15">
      <c r="E28">
        <f t="shared" si="0"/>
        <v>1.0723308872818116</v>
      </c>
      <c r="F28">
        <v>21</v>
      </c>
      <c r="G28">
        <f>VLOOKUP($F28,标准数值!$C:$Y,G$1,FALSE)</f>
        <v>88</v>
      </c>
      <c r="H28">
        <f>VLOOKUP($F28,标准数值!$C:$Y,H$1,FALSE)</f>
        <v>331.19999999999993</v>
      </c>
      <c r="I28">
        <f>VLOOKUP($F28,标准数值!$C:$Y,I$1,FALSE)</f>
        <v>352</v>
      </c>
      <c r="J28">
        <f>VLOOKUP($F28,标准数值!$C:$Y,J$1,FALSE)</f>
        <v>88</v>
      </c>
      <c r="K28">
        <f>VLOOKUP($F28,标准数值!$C:$Y,K$1,FALSE)</f>
        <v>88</v>
      </c>
      <c r="L28">
        <f>VLOOKUP($F28,标准数值!$C:$Y,L$1,FALSE)</f>
        <v>160.79999999999998</v>
      </c>
      <c r="M28">
        <f>VLOOKUP($F28,标准数值!$C:$Y,M$1,FALSE)</f>
        <v>176</v>
      </c>
      <c r="N28">
        <f>VLOOKUP($F28,标准数值!$C:$Y,N$1,FALSE)</f>
        <v>176</v>
      </c>
      <c r="O28">
        <f>VLOOKUP($F28,标准数值!$C:$Y,O$1,FALSE)</f>
        <v>88</v>
      </c>
      <c r="P28">
        <f>VLOOKUP($F28,标准数值!$C:$Y,P$1,FALSE)</f>
        <v>88</v>
      </c>
      <c r="Q28">
        <f>VLOOKUP($F28,标准数值!$C:$Y,Q$1,FALSE)</f>
        <v>88</v>
      </c>
      <c r="V28">
        <v>10</v>
      </c>
    </row>
    <row r="29" spans="5:27" x14ac:dyDescent="0.15">
      <c r="E29">
        <f t="shared" si="0"/>
        <v>1.1493242449886456</v>
      </c>
      <c r="F29">
        <v>22</v>
      </c>
      <c r="G29">
        <f>VLOOKUP($F29,标准数值!$C:$Y,G$1,FALSE)</f>
        <v>96</v>
      </c>
      <c r="H29">
        <f>VLOOKUP($F29,标准数值!$C:$Y,H$1,FALSE)</f>
        <v>358.39999999999992</v>
      </c>
      <c r="I29">
        <f>VLOOKUP($F29,标准数值!$C:$Y,I$1,FALSE)</f>
        <v>384</v>
      </c>
      <c r="J29">
        <f>VLOOKUP($F29,标准数值!$C:$Y,J$1,FALSE)</f>
        <v>96</v>
      </c>
      <c r="K29">
        <f>VLOOKUP($F29,标准数值!$C:$Y,K$1,FALSE)</f>
        <v>96</v>
      </c>
      <c r="L29">
        <f>VLOOKUP($F29,标准数值!$C:$Y,L$1,FALSE)</f>
        <v>185.6</v>
      </c>
      <c r="M29">
        <f>VLOOKUP($F29,标准数值!$C:$Y,M$1,FALSE)</f>
        <v>192</v>
      </c>
      <c r="N29">
        <f>VLOOKUP($F29,标准数值!$C:$Y,N$1,FALSE)</f>
        <v>192</v>
      </c>
      <c r="O29">
        <f>VLOOKUP($F29,标准数值!$C:$Y,O$1,FALSE)</f>
        <v>96</v>
      </c>
      <c r="P29">
        <f>VLOOKUP($F29,标准数值!$C:$Y,P$1,FALSE)</f>
        <v>96</v>
      </c>
      <c r="Q29">
        <f>VLOOKUP($F29,标准数值!$C:$Y,Q$1,FALSE)</f>
        <v>96</v>
      </c>
      <c r="V29">
        <v>20</v>
      </c>
      <c r="W29">
        <v>1</v>
      </c>
    </row>
    <row r="30" spans="5:27" x14ac:dyDescent="0.15">
      <c r="E30">
        <f t="shared" si="0"/>
        <v>1.2318457257788307</v>
      </c>
      <c r="F30">
        <v>23</v>
      </c>
      <c r="G30">
        <f>VLOOKUP($F30,标准数值!$C:$Y,G$1,FALSE)</f>
        <v>104</v>
      </c>
      <c r="H30">
        <f>VLOOKUP($F30,标准数值!$C:$Y,H$1,FALSE)</f>
        <v>385.59999999999991</v>
      </c>
      <c r="I30">
        <f>VLOOKUP($F30,标准数值!$C:$Y,I$1,FALSE)</f>
        <v>416</v>
      </c>
      <c r="J30">
        <f>VLOOKUP($F30,标准数值!$C:$Y,J$1,FALSE)</f>
        <v>104</v>
      </c>
      <c r="K30">
        <f>VLOOKUP($F30,标准数值!$C:$Y,K$1,FALSE)</f>
        <v>104</v>
      </c>
      <c r="L30">
        <f>VLOOKUP($F30,标准数值!$C:$Y,L$1,FALSE)</f>
        <v>210.4</v>
      </c>
      <c r="M30">
        <f>VLOOKUP($F30,标准数值!$C:$Y,M$1,FALSE)</f>
        <v>208</v>
      </c>
      <c r="N30">
        <f>VLOOKUP($F30,标准数值!$C:$Y,N$1,FALSE)</f>
        <v>208</v>
      </c>
      <c r="O30">
        <f>VLOOKUP($F30,标准数值!$C:$Y,O$1,FALSE)</f>
        <v>104</v>
      </c>
      <c r="P30">
        <f>VLOOKUP($F30,标准数值!$C:$Y,P$1,FALSE)</f>
        <v>104</v>
      </c>
      <c r="Q30">
        <f>VLOOKUP($F30,标准数值!$C:$Y,Q$1,FALSE)</f>
        <v>104</v>
      </c>
      <c r="U30">
        <v>1</v>
      </c>
      <c r="V30">
        <v>30</v>
      </c>
      <c r="W30">
        <v>2</v>
      </c>
      <c r="X30">
        <v>1</v>
      </c>
      <c r="Y30">
        <v>2</v>
      </c>
      <c r="Z30">
        <f>(X30-X29)*(Y30+1)+Z29</f>
        <v>3</v>
      </c>
    </row>
    <row r="31" spans="5:27" x14ac:dyDescent="0.15">
      <c r="E31">
        <f t="shared" si="0"/>
        <v>1.3202922488897511</v>
      </c>
      <c r="F31">
        <v>24</v>
      </c>
      <c r="G31">
        <f>VLOOKUP($F31,标准数值!$C:$Y,G$1,FALSE)</f>
        <v>112</v>
      </c>
      <c r="H31">
        <f>VLOOKUP($F31,标准数值!$C:$Y,H$1,FALSE)</f>
        <v>412.7999999999999</v>
      </c>
      <c r="I31">
        <f>VLOOKUP($F31,标准数值!$C:$Y,I$1,FALSE)</f>
        <v>448</v>
      </c>
      <c r="J31">
        <f>VLOOKUP($F31,标准数值!$C:$Y,J$1,FALSE)</f>
        <v>112</v>
      </c>
      <c r="K31">
        <f>VLOOKUP($F31,标准数值!$C:$Y,K$1,FALSE)</f>
        <v>112</v>
      </c>
      <c r="L31">
        <f>VLOOKUP($F31,标准数值!$C:$Y,L$1,FALSE)</f>
        <v>235.20000000000002</v>
      </c>
      <c r="M31">
        <f>VLOOKUP($F31,标准数值!$C:$Y,M$1,FALSE)</f>
        <v>224</v>
      </c>
      <c r="N31">
        <f>VLOOKUP($F31,标准数值!$C:$Y,N$1,FALSE)</f>
        <v>224</v>
      </c>
      <c r="O31">
        <f>VLOOKUP($F31,标准数值!$C:$Y,O$1,FALSE)</f>
        <v>112</v>
      </c>
      <c r="P31">
        <f>VLOOKUP($F31,标准数值!$C:$Y,P$1,FALSE)</f>
        <v>112</v>
      </c>
      <c r="Q31">
        <f>VLOOKUP($F31,标准数值!$C:$Y,Q$1,FALSE)</f>
        <v>112</v>
      </c>
      <c r="U31" s="3" t="s">
        <v>70</v>
      </c>
      <c r="V31">
        <v>40</v>
      </c>
      <c r="W31">
        <v>4</v>
      </c>
      <c r="X31">
        <v>3</v>
      </c>
      <c r="Y31">
        <v>1</v>
      </c>
      <c r="Z31">
        <f t="shared" ref="Z31:Z36" si="1">(X31-X30)*(Y31+1)+Z30</f>
        <v>7</v>
      </c>
    </row>
    <row r="32" spans="5:27" x14ac:dyDescent="0.15">
      <c r="E32">
        <f t="shared" si="0"/>
        <v>1.4150892323600353</v>
      </c>
      <c r="F32">
        <v>25</v>
      </c>
      <c r="G32">
        <f>VLOOKUP($F32,标准数值!$C:$Y,G$1,FALSE)</f>
        <v>120</v>
      </c>
      <c r="H32">
        <f>VLOOKUP($F32,标准数值!$C:$Y,H$1,FALSE)</f>
        <v>439.99999999999989</v>
      </c>
      <c r="I32">
        <f>VLOOKUP($F32,标准数值!$C:$Y,I$1,FALSE)</f>
        <v>480</v>
      </c>
      <c r="J32">
        <f>VLOOKUP($F32,标准数值!$C:$Y,J$1,FALSE)</f>
        <v>120</v>
      </c>
      <c r="K32">
        <f>VLOOKUP($F32,标准数值!$C:$Y,K$1,FALSE)</f>
        <v>120</v>
      </c>
      <c r="L32">
        <f>VLOOKUP($F32,标准数值!$C:$Y,L$1,FALSE)</f>
        <v>260</v>
      </c>
      <c r="M32">
        <f>VLOOKUP($F32,标准数值!$C:$Y,M$1,FALSE)</f>
        <v>240</v>
      </c>
      <c r="N32">
        <f>VLOOKUP($F32,标准数值!$C:$Y,N$1,FALSE)</f>
        <v>240</v>
      </c>
      <c r="O32">
        <f>VLOOKUP($F32,标准数值!$C:$Y,O$1,FALSE)</f>
        <v>120</v>
      </c>
      <c r="P32">
        <f>VLOOKUP($F32,标准数值!$C:$Y,P$1,FALSE)</f>
        <v>120</v>
      </c>
      <c r="Q32">
        <f>VLOOKUP($F32,标准数值!$C:$Y,Q$1,FALSE)</f>
        <v>120</v>
      </c>
      <c r="V32">
        <v>50</v>
      </c>
      <c r="W32">
        <f t="shared" ref="W32:W37" si="2">W31*2</f>
        <v>8</v>
      </c>
      <c r="X32">
        <v>6</v>
      </c>
      <c r="Y32">
        <v>0.5</v>
      </c>
      <c r="Z32">
        <f t="shared" si="1"/>
        <v>11.5</v>
      </c>
    </row>
    <row r="33" spans="5:26" x14ac:dyDescent="0.15">
      <c r="E33">
        <f t="shared" si="0"/>
        <v>1.5166926392434861</v>
      </c>
      <c r="F33">
        <v>26</v>
      </c>
      <c r="G33">
        <f>VLOOKUP($F33,标准数值!$C:$Y,G$1,FALSE)</f>
        <v>128</v>
      </c>
      <c r="H33">
        <f>VLOOKUP($F33,标准数值!$C:$Y,H$1,FALSE)</f>
        <v>467.19999999999987</v>
      </c>
      <c r="I33">
        <f>VLOOKUP($F33,标准数值!$C:$Y,I$1,FALSE)</f>
        <v>512</v>
      </c>
      <c r="J33">
        <f>VLOOKUP($F33,标准数值!$C:$Y,J$1,FALSE)</f>
        <v>128</v>
      </c>
      <c r="K33">
        <f>VLOOKUP($F33,标准数值!$C:$Y,K$1,FALSE)</f>
        <v>128</v>
      </c>
      <c r="L33">
        <f>VLOOKUP($F33,标准数值!$C:$Y,L$1,FALSE)</f>
        <v>284.8</v>
      </c>
      <c r="M33">
        <f>VLOOKUP($F33,标准数值!$C:$Y,M$1,FALSE)</f>
        <v>256</v>
      </c>
      <c r="N33">
        <f>VLOOKUP($F33,标准数值!$C:$Y,N$1,FALSE)</f>
        <v>256</v>
      </c>
      <c r="O33">
        <f>VLOOKUP($F33,标准数值!$C:$Y,O$1,FALSE)</f>
        <v>128</v>
      </c>
      <c r="P33">
        <f>VLOOKUP($F33,标准数值!$C:$Y,P$1,FALSE)</f>
        <v>128</v>
      </c>
      <c r="Q33">
        <f>VLOOKUP($F33,标准数值!$C:$Y,Q$1,FALSE)</f>
        <v>128</v>
      </c>
      <c r="U33" s="2" t="s">
        <v>69</v>
      </c>
      <c r="V33">
        <v>60</v>
      </c>
      <c r="W33">
        <f t="shared" si="2"/>
        <v>16</v>
      </c>
      <c r="X33">
        <v>10</v>
      </c>
      <c r="Y33">
        <v>0.1</v>
      </c>
      <c r="Z33">
        <f t="shared" si="1"/>
        <v>15.9</v>
      </c>
    </row>
    <row r="34" spans="5:26" x14ac:dyDescent="0.15">
      <c r="E34">
        <f t="shared" si="0"/>
        <v>1.6255911707411685</v>
      </c>
      <c r="F34">
        <v>27</v>
      </c>
      <c r="G34">
        <f>VLOOKUP($F34,标准数值!$C:$Y,G$1,FALSE)</f>
        <v>136</v>
      </c>
      <c r="H34">
        <f>VLOOKUP($F34,标准数值!$C:$Y,H$1,FALSE)</f>
        <v>494.39999999999986</v>
      </c>
      <c r="I34">
        <f>VLOOKUP($F34,标准数值!$C:$Y,I$1,FALSE)</f>
        <v>544</v>
      </c>
      <c r="J34">
        <f>VLOOKUP($F34,标准数值!$C:$Y,J$1,FALSE)</f>
        <v>136</v>
      </c>
      <c r="K34">
        <f>VLOOKUP($F34,标准数值!$C:$Y,K$1,FALSE)</f>
        <v>136</v>
      </c>
      <c r="L34">
        <f>VLOOKUP($F34,标准数值!$C:$Y,L$1,FALSE)</f>
        <v>309.60000000000002</v>
      </c>
      <c r="M34">
        <f>VLOOKUP($F34,标准数值!$C:$Y,M$1,FALSE)</f>
        <v>272</v>
      </c>
      <c r="N34">
        <f>VLOOKUP($F34,标准数值!$C:$Y,N$1,FALSE)</f>
        <v>272</v>
      </c>
      <c r="O34">
        <f>VLOOKUP($F34,标准数值!$C:$Y,O$1,FALSE)</f>
        <v>136</v>
      </c>
      <c r="P34">
        <f>VLOOKUP($F34,标准数值!$C:$Y,P$1,FALSE)</f>
        <v>136</v>
      </c>
      <c r="Q34">
        <f>VLOOKUP($F34,标准数值!$C:$Y,Q$1,FALSE)</f>
        <v>136</v>
      </c>
      <c r="V34">
        <v>70</v>
      </c>
      <c r="W34">
        <f t="shared" si="2"/>
        <v>32</v>
      </c>
      <c r="X34">
        <f>W34-W33+X33</f>
        <v>26</v>
      </c>
      <c r="Y34">
        <v>0</v>
      </c>
      <c r="Z34">
        <f t="shared" si="1"/>
        <v>31.9</v>
      </c>
    </row>
    <row r="35" spans="5:26" x14ac:dyDescent="0.15">
      <c r="E35">
        <f t="shared" si="0"/>
        <v>1.7423086168003847</v>
      </c>
      <c r="F35">
        <v>28</v>
      </c>
      <c r="G35">
        <f>VLOOKUP($F35,标准数值!$C:$Y,G$1,FALSE)</f>
        <v>144</v>
      </c>
      <c r="H35">
        <f>VLOOKUP($F35,标准数值!$C:$Y,H$1,FALSE)</f>
        <v>521.59999999999991</v>
      </c>
      <c r="I35">
        <f>VLOOKUP($F35,标准数值!$C:$Y,I$1,FALSE)</f>
        <v>576</v>
      </c>
      <c r="J35">
        <f>VLOOKUP($F35,标准数值!$C:$Y,J$1,FALSE)</f>
        <v>144</v>
      </c>
      <c r="K35">
        <f>VLOOKUP($F35,标准数值!$C:$Y,K$1,FALSE)</f>
        <v>144</v>
      </c>
      <c r="L35">
        <f>VLOOKUP($F35,标准数值!$C:$Y,L$1,FALSE)</f>
        <v>334.40000000000003</v>
      </c>
      <c r="M35">
        <f>VLOOKUP($F35,标准数值!$C:$Y,M$1,FALSE)</f>
        <v>288</v>
      </c>
      <c r="N35">
        <f>VLOOKUP($F35,标准数值!$C:$Y,N$1,FALSE)</f>
        <v>288</v>
      </c>
      <c r="O35">
        <f>VLOOKUP($F35,标准数值!$C:$Y,O$1,FALSE)</f>
        <v>144</v>
      </c>
      <c r="P35">
        <f>VLOOKUP($F35,标准数值!$C:$Y,P$1,FALSE)</f>
        <v>144</v>
      </c>
      <c r="Q35">
        <f>VLOOKUP($F35,标准数值!$C:$Y,Q$1,FALSE)</f>
        <v>144</v>
      </c>
      <c r="V35">
        <v>80</v>
      </c>
      <c r="W35">
        <f t="shared" si="2"/>
        <v>64</v>
      </c>
      <c r="X35">
        <f>W35-W34+X34</f>
        <v>58</v>
      </c>
      <c r="Y35">
        <v>0</v>
      </c>
      <c r="Z35">
        <f t="shared" si="1"/>
        <v>63.9</v>
      </c>
    </row>
    <row r="36" spans="5:26" x14ac:dyDescent="0.15">
      <c r="E36">
        <f t="shared" si="0"/>
        <v>1.8674063754866526</v>
      </c>
      <c r="F36">
        <v>29</v>
      </c>
      <c r="G36">
        <f>VLOOKUP($F36,标准数值!$C:$Y,G$1,FALSE)</f>
        <v>152</v>
      </c>
      <c r="H36">
        <f>VLOOKUP($F36,标准数值!$C:$Y,H$1,FALSE)</f>
        <v>548.79999999999995</v>
      </c>
      <c r="I36">
        <f>VLOOKUP($F36,标准数值!$C:$Y,I$1,FALSE)</f>
        <v>608</v>
      </c>
      <c r="J36">
        <f>VLOOKUP($F36,标准数值!$C:$Y,J$1,FALSE)</f>
        <v>152</v>
      </c>
      <c r="K36">
        <f>VLOOKUP($F36,标准数值!$C:$Y,K$1,FALSE)</f>
        <v>152</v>
      </c>
      <c r="L36">
        <f>VLOOKUP($F36,标准数值!$C:$Y,L$1,FALSE)</f>
        <v>359.20000000000005</v>
      </c>
      <c r="M36">
        <f>VLOOKUP($F36,标准数值!$C:$Y,M$1,FALSE)</f>
        <v>304</v>
      </c>
      <c r="N36">
        <f>VLOOKUP($F36,标准数值!$C:$Y,N$1,FALSE)</f>
        <v>304</v>
      </c>
      <c r="O36">
        <f>VLOOKUP($F36,标准数值!$C:$Y,O$1,FALSE)</f>
        <v>152</v>
      </c>
      <c r="P36">
        <f>VLOOKUP($F36,标准数值!$C:$Y,P$1,FALSE)</f>
        <v>152</v>
      </c>
      <c r="Q36">
        <f>VLOOKUP($F36,标准数值!$C:$Y,Q$1,FALSE)</f>
        <v>152</v>
      </c>
      <c r="V36">
        <v>90</v>
      </c>
      <c r="W36">
        <f t="shared" si="2"/>
        <v>128</v>
      </c>
      <c r="X36">
        <f>W36-W35+X35</f>
        <v>122</v>
      </c>
      <c r="Y36">
        <v>0</v>
      </c>
      <c r="Z36">
        <f t="shared" si="1"/>
        <v>127.9</v>
      </c>
    </row>
    <row r="37" spans="5:26" x14ac:dyDescent="0.15">
      <c r="E37">
        <f t="shared" si="0"/>
        <v>2.0014861532465944</v>
      </c>
      <c r="F37">
        <v>30</v>
      </c>
      <c r="G37">
        <f>VLOOKUP($F37,标准数值!$C:$Y,G$1,FALSE)</f>
        <v>160</v>
      </c>
      <c r="H37">
        <f>VLOOKUP($F37,标准数值!$C:$Y,H$1,FALSE)</f>
        <v>576</v>
      </c>
      <c r="I37">
        <f>VLOOKUP($F37,标准数值!$C:$Y,I$1,FALSE)</f>
        <v>640</v>
      </c>
      <c r="J37">
        <f>VLOOKUP($F37,标准数值!$C:$Y,J$1,FALSE)</f>
        <v>160</v>
      </c>
      <c r="K37">
        <f>VLOOKUP($F37,标准数值!$C:$Y,K$1,FALSE)</f>
        <v>160</v>
      </c>
      <c r="L37">
        <f>VLOOKUP($F37,标准数值!$C:$Y,L$1,FALSE)</f>
        <v>384.00000000000006</v>
      </c>
      <c r="M37">
        <f>VLOOKUP($F37,标准数值!$C:$Y,M$1,FALSE)</f>
        <v>320</v>
      </c>
      <c r="N37">
        <f>VLOOKUP($F37,标准数值!$C:$Y,N$1,FALSE)</f>
        <v>320</v>
      </c>
      <c r="O37">
        <f>VLOOKUP($F37,标准数值!$C:$Y,O$1,FALSE)</f>
        <v>160</v>
      </c>
      <c r="P37">
        <f>VLOOKUP($F37,标准数值!$C:$Y,P$1,FALSE)</f>
        <v>160</v>
      </c>
      <c r="Q37">
        <f>VLOOKUP($F37,标准数值!$C:$Y,Q$1,FALSE)</f>
        <v>160</v>
      </c>
      <c r="V37">
        <v>100</v>
      </c>
      <c r="W37">
        <f t="shared" si="2"/>
        <v>256</v>
      </c>
      <c r="X37">
        <f>W37-W36+X36</f>
        <v>250</v>
      </c>
      <c r="Y37">
        <v>0</v>
      </c>
      <c r="Z37">
        <f>(X37-X36)*(Y37+1)+Z36</f>
        <v>255.9</v>
      </c>
    </row>
    <row r="38" spans="5:26" x14ac:dyDescent="0.15">
      <c r="E38">
        <f t="shared" si="0"/>
        <v>2.1451928590497005</v>
      </c>
      <c r="F38">
        <v>31</v>
      </c>
      <c r="G38">
        <f>VLOOKUP($F38,标准数值!$C:$Y,G$1,FALSE)</f>
        <v>176</v>
      </c>
      <c r="H38">
        <f>VLOOKUP($F38,标准数值!$C:$Y,H$1,FALSE)</f>
        <v>627.29999999999995</v>
      </c>
      <c r="I38">
        <f>VLOOKUP($F38,标准数值!$C:$Y,I$1,FALSE)</f>
        <v>704.1</v>
      </c>
      <c r="J38">
        <f>VLOOKUP($F38,标准数值!$C:$Y,J$1,FALSE)</f>
        <v>176</v>
      </c>
      <c r="K38">
        <f>VLOOKUP($F38,标准数值!$C:$Y,K$1,FALSE)</f>
        <v>179.2</v>
      </c>
      <c r="L38">
        <f>VLOOKUP($F38,标准数值!$C:$Y,L$1,FALSE)</f>
        <v>441.60000000000008</v>
      </c>
      <c r="M38">
        <f>VLOOKUP($F38,标准数值!$C:$Y,M$1,FALSE)</f>
        <v>352</v>
      </c>
      <c r="N38">
        <f>VLOOKUP($F38,标准数值!$C:$Y,N$1,FALSE)</f>
        <v>352</v>
      </c>
      <c r="O38">
        <f>VLOOKUP($F38,标准数值!$C:$Y,O$1,FALSE)</f>
        <v>176</v>
      </c>
      <c r="P38">
        <f>VLOOKUP($F38,标准数值!$C:$Y,P$1,FALSE)</f>
        <v>176</v>
      </c>
      <c r="Q38">
        <f>VLOOKUP($F38,标准数值!$C:$Y,Q$1,FALSE)</f>
        <v>176</v>
      </c>
    </row>
    <row r="39" spans="5:26" x14ac:dyDescent="0.15">
      <c r="E39">
        <f t="shared" si="0"/>
        <v>2.2992177063294692</v>
      </c>
      <c r="F39">
        <v>32</v>
      </c>
      <c r="G39">
        <f>VLOOKUP($F39,标准数值!$C:$Y,G$1,FALSE)</f>
        <v>192</v>
      </c>
      <c r="H39">
        <f>VLOOKUP($F39,标准数值!$C:$Y,H$1,FALSE)</f>
        <v>678.59999999999991</v>
      </c>
      <c r="I39">
        <f>VLOOKUP($F39,标准数值!$C:$Y,I$1,FALSE)</f>
        <v>768.2</v>
      </c>
      <c r="J39">
        <f>VLOOKUP($F39,标准数值!$C:$Y,J$1,FALSE)</f>
        <v>192</v>
      </c>
      <c r="K39">
        <f>VLOOKUP($F39,标准数值!$C:$Y,K$1,FALSE)</f>
        <v>198.39999999999998</v>
      </c>
      <c r="L39">
        <f>VLOOKUP($F39,标准数值!$C:$Y,L$1,FALSE)</f>
        <v>499.2000000000001</v>
      </c>
      <c r="M39">
        <f>VLOOKUP($F39,标准数值!$C:$Y,M$1,FALSE)</f>
        <v>384</v>
      </c>
      <c r="N39">
        <f>VLOOKUP($F39,标准数值!$C:$Y,N$1,FALSE)</f>
        <v>384</v>
      </c>
      <c r="O39">
        <f>VLOOKUP($F39,标准数值!$C:$Y,O$1,FALSE)</f>
        <v>192</v>
      </c>
      <c r="P39">
        <f>VLOOKUP($F39,标准数值!$C:$Y,P$1,FALSE)</f>
        <v>192</v>
      </c>
      <c r="Q39">
        <f>VLOOKUP($F39,标准数值!$C:$Y,Q$1,FALSE)</f>
        <v>192</v>
      </c>
    </row>
    <row r="40" spans="5:26" x14ac:dyDescent="0.15">
      <c r="E40">
        <f t="shared" si="0"/>
        <v>2.4643015376439252</v>
      </c>
      <c r="F40">
        <v>33</v>
      </c>
      <c r="G40">
        <f>VLOOKUP($F40,标准数值!$C:$Y,G$1,FALSE)</f>
        <v>208</v>
      </c>
      <c r="H40">
        <f>VLOOKUP($F40,标准数值!$C:$Y,H$1,FALSE)</f>
        <v>729.89999999999986</v>
      </c>
      <c r="I40">
        <f>VLOOKUP($F40,标准数值!$C:$Y,I$1,FALSE)</f>
        <v>832.30000000000007</v>
      </c>
      <c r="J40">
        <f>VLOOKUP($F40,标准数值!$C:$Y,J$1,FALSE)</f>
        <v>208</v>
      </c>
      <c r="K40">
        <f>VLOOKUP($F40,标准数值!$C:$Y,K$1,FALSE)</f>
        <v>217.59999999999997</v>
      </c>
      <c r="L40">
        <f>VLOOKUP($F40,标准数值!$C:$Y,L$1,FALSE)</f>
        <v>556.80000000000007</v>
      </c>
      <c r="M40">
        <f>VLOOKUP($F40,标准数值!$C:$Y,M$1,FALSE)</f>
        <v>416</v>
      </c>
      <c r="N40">
        <f>VLOOKUP($F40,标准数值!$C:$Y,N$1,FALSE)</f>
        <v>416</v>
      </c>
      <c r="O40">
        <f>VLOOKUP($F40,标准数值!$C:$Y,O$1,FALSE)</f>
        <v>208</v>
      </c>
      <c r="P40">
        <f>VLOOKUP($F40,标准数值!$C:$Y,P$1,FALSE)</f>
        <v>208</v>
      </c>
      <c r="Q40">
        <f>VLOOKUP($F40,标准数值!$C:$Y,Q$1,FALSE)</f>
        <v>208</v>
      </c>
    </row>
    <row r="41" spans="5:26" x14ac:dyDescent="0.15">
      <c r="E41">
        <f t="shared" si="0"/>
        <v>2.6412383880467596</v>
      </c>
      <c r="F41">
        <v>34</v>
      </c>
      <c r="G41">
        <f>VLOOKUP($F41,标准数值!$C:$Y,G$1,FALSE)</f>
        <v>224</v>
      </c>
      <c r="H41">
        <f>VLOOKUP($F41,标准数值!$C:$Y,H$1,FALSE)</f>
        <v>781.19999999999982</v>
      </c>
      <c r="I41">
        <f>VLOOKUP($F41,标准数值!$C:$Y,I$1,FALSE)</f>
        <v>896.40000000000009</v>
      </c>
      <c r="J41">
        <f>VLOOKUP($F41,标准数值!$C:$Y,J$1,FALSE)</f>
        <v>224</v>
      </c>
      <c r="K41">
        <f>VLOOKUP($F41,标准数值!$C:$Y,K$1,FALSE)</f>
        <v>236.79999999999995</v>
      </c>
      <c r="L41">
        <f>VLOOKUP($F41,标准数值!$C:$Y,L$1,FALSE)</f>
        <v>614.40000000000009</v>
      </c>
      <c r="M41">
        <f>VLOOKUP($F41,标准数值!$C:$Y,M$1,FALSE)</f>
        <v>448</v>
      </c>
      <c r="N41">
        <f>VLOOKUP($F41,标准数值!$C:$Y,N$1,FALSE)</f>
        <v>448</v>
      </c>
      <c r="O41">
        <f>VLOOKUP($F41,标准数值!$C:$Y,O$1,FALSE)</f>
        <v>224</v>
      </c>
      <c r="P41">
        <f>VLOOKUP($F41,标准数值!$C:$Y,P$1,FALSE)</f>
        <v>224</v>
      </c>
      <c r="Q41">
        <f>VLOOKUP($F41,标准数值!$C:$Y,Q$1,FALSE)</f>
        <v>224</v>
      </c>
    </row>
    <row r="42" spans="5:26" x14ac:dyDescent="0.15">
      <c r="E42">
        <f t="shared" si="0"/>
        <v>2.830879304308517</v>
      </c>
      <c r="F42">
        <v>35</v>
      </c>
      <c r="G42">
        <f>VLOOKUP($F42,标准数值!$C:$Y,G$1,FALSE)</f>
        <v>240</v>
      </c>
      <c r="H42">
        <f>VLOOKUP($F42,标准数值!$C:$Y,H$1,FALSE)</f>
        <v>832.49999999999977</v>
      </c>
      <c r="I42">
        <f>VLOOKUP($F42,标准数值!$C:$Y,I$1,FALSE)</f>
        <v>960.50000000000011</v>
      </c>
      <c r="J42">
        <f>VLOOKUP($F42,标准数值!$C:$Y,J$1,FALSE)</f>
        <v>240</v>
      </c>
      <c r="K42">
        <f>VLOOKUP($F42,标准数值!$C:$Y,K$1,FALSE)</f>
        <v>255.99999999999994</v>
      </c>
      <c r="L42">
        <f>VLOOKUP($F42,标准数值!$C:$Y,L$1,FALSE)</f>
        <v>672.00000000000011</v>
      </c>
      <c r="M42">
        <f>VLOOKUP($F42,标准数值!$C:$Y,M$1,FALSE)</f>
        <v>480</v>
      </c>
      <c r="N42">
        <f>VLOOKUP($F42,标准数值!$C:$Y,N$1,FALSE)</f>
        <v>480</v>
      </c>
      <c r="O42">
        <f>VLOOKUP($F42,标准数值!$C:$Y,O$1,FALSE)</f>
        <v>240</v>
      </c>
      <c r="P42">
        <f>VLOOKUP($F42,标准数值!$C:$Y,P$1,FALSE)</f>
        <v>240</v>
      </c>
      <c r="Q42">
        <f>VLOOKUP($F42,标准数值!$C:$Y,Q$1,FALSE)</f>
        <v>240</v>
      </c>
    </row>
    <row r="43" spans="5:26" x14ac:dyDescent="0.15">
      <c r="E43">
        <f t="shared" si="0"/>
        <v>3.0341364383578693</v>
      </c>
      <c r="F43">
        <v>36</v>
      </c>
      <c r="G43">
        <f>VLOOKUP($F43,标准数值!$C:$Y,G$1,FALSE)</f>
        <v>256</v>
      </c>
      <c r="H43">
        <f>VLOOKUP($F43,标准数值!$C:$Y,H$1,FALSE)</f>
        <v>883.79999999999973</v>
      </c>
      <c r="I43">
        <f>VLOOKUP($F43,标准数值!$C:$Y,I$1,FALSE)</f>
        <v>1024.6000000000001</v>
      </c>
      <c r="J43">
        <f>VLOOKUP($F43,标准数值!$C:$Y,J$1,FALSE)</f>
        <v>256</v>
      </c>
      <c r="K43">
        <f>VLOOKUP($F43,标准数值!$C:$Y,K$1,FALSE)</f>
        <v>275.19999999999993</v>
      </c>
      <c r="L43">
        <f>VLOOKUP($F43,标准数值!$C:$Y,L$1,FALSE)</f>
        <v>729.60000000000014</v>
      </c>
      <c r="M43">
        <f>VLOOKUP($F43,标准数值!$C:$Y,M$1,FALSE)</f>
        <v>512</v>
      </c>
      <c r="N43">
        <f>VLOOKUP($F43,标准数值!$C:$Y,N$1,FALSE)</f>
        <v>512</v>
      </c>
      <c r="O43">
        <f>VLOOKUP($F43,标准数值!$C:$Y,O$1,FALSE)</f>
        <v>256</v>
      </c>
      <c r="P43">
        <f>VLOOKUP($F43,标准数值!$C:$Y,P$1,FALSE)</f>
        <v>256</v>
      </c>
      <c r="Q43">
        <f>VLOOKUP($F43,标准数值!$C:$Y,Q$1,FALSE)</f>
        <v>256</v>
      </c>
    </row>
    <row r="44" spans="5:26" x14ac:dyDescent="0.15">
      <c r="E44">
        <f t="shared" si="0"/>
        <v>3.2519874346319648</v>
      </c>
      <c r="F44">
        <v>37</v>
      </c>
      <c r="G44">
        <f>VLOOKUP($F44,标准数值!$C:$Y,G$1,FALSE)</f>
        <v>272</v>
      </c>
      <c r="H44">
        <f>VLOOKUP($F44,标准数值!$C:$Y,H$1,FALSE)</f>
        <v>935.09999999999968</v>
      </c>
      <c r="I44">
        <f>VLOOKUP($F44,标准数值!$C:$Y,I$1,FALSE)</f>
        <v>1088.7</v>
      </c>
      <c r="J44">
        <f>VLOOKUP($F44,标准数值!$C:$Y,J$1,FALSE)</f>
        <v>272</v>
      </c>
      <c r="K44">
        <f>VLOOKUP($F44,标准数值!$C:$Y,K$1,FALSE)</f>
        <v>294.39999999999992</v>
      </c>
      <c r="L44">
        <f>VLOOKUP($F44,标准数值!$C:$Y,L$1,FALSE)</f>
        <v>787.20000000000016</v>
      </c>
      <c r="M44">
        <f>VLOOKUP($F44,标准数值!$C:$Y,M$1,FALSE)</f>
        <v>544</v>
      </c>
      <c r="N44">
        <f>VLOOKUP($F44,标准数值!$C:$Y,N$1,FALSE)</f>
        <v>544</v>
      </c>
      <c r="O44">
        <f>VLOOKUP($F44,标准数值!$C:$Y,O$1,FALSE)</f>
        <v>272</v>
      </c>
      <c r="P44">
        <f>VLOOKUP($F44,标准数值!$C:$Y,P$1,FALSE)</f>
        <v>272</v>
      </c>
      <c r="Q44">
        <f>VLOOKUP($F44,标准数值!$C:$Y,Q$1,FALSE)</f>
        <v>272</v>
      </c>
    </row>
    <row r="45" spans="5:26" x14ac:dyDescent="0.15">
      <c r="E45">
        <f t="shared" si="0"/>
        <v>3.48548013243854</v>
      </c>
      <c r="F45">
        <v>38</v>
      </c>
      <c r="G45">
        <f>VLOOKUP($F45,标准数值!$C:$Y,G$1,FALSE)</f>
        <v>288</v>
      </c>
      <c r="H45">
        <f>VLOOKUP($F45,标准数值!$C:$Y,H$1,FALSE)</f>
        <v>986.39999999999964</v>
      </c>
      <c r="I45">
        <f>VLOOKUP($F45,标准数值!$C:$Y,I$1,FALSE)</f>
        <v>1152.8</v>
      </c>
      <c r="J45">
        <f>VLOOKUP($F45,标准数值!$C:$Y,J$1,FALSE)</f>
        <v>288</v>
      </c>
      <c r="K45">
        <f>VLOOKUP($F45,标准数值!$C:$Y,K$1,FALSE)</f>
        <v>313.59999999999991</v>
      </c>
      <c r="L45">
        <f>VLOOKUP($F45,标准数值!$C:$Y,L$1,FALSE)</f>
        <v>844.80000000000018</v>
      </c>
      <c r="M45">
        <f>VLOOKUP($F45,标准数值!$C:$Y,M$1,FALSE)</f>
        <v>576</v>
      </c>
      <c r="N45">
        <f>VLOOKUP($F45,标准数值!$C:$Y,N$1,FALSE)</f>
        <v>576</v>
      </c>
      <c r="O45">
        <f>VLOOKUP($F45,标准数值!$C:$Y,O$1,FALSE)</f>
        <v>288</v>
      </c>
      <c r="P45">
        <f>VLOOKUP($F45,标准数值!$C:$Y,P$1,FALSE)</f>
        <v>288</v>
      </c>
      <c r="Q45">
        <f>VLOOKUP($F45,标准数值!$C:$Y,Q$1,FALSE)</f>
        <v>288</v>
      </c>
    </row>
    <row r="46" spans="5:26" x14ac:dyDescent="0.15">
      <c r="E46">
        <f t="shared" si="0"/>
        <v>3.7357376059476279</v>
      </c>
      <c r="F46">
        <v>39</v>
      </c>
      <c r="G46">
        <f>VLOOKUP($F46,标准数值!$C:$Y,G$1,FALSE)</f>
        <v>304</v>
      </c>
      <c r="H46">
        <f>VLOOKUP($F46,标准数值!$C:$Y,H$1,FALSE)</f>
        <v>1037.6999999999996</v>
      </c>
      <c r="I46">
        <f>VLOOKUP($F46,标准数值!$C:$Y,I$1,FALSE)</f>
        <v>1216.8999999999999</v>
      </c>
      <c r="J46">
        <f>VLOOKUP($F46,标准数值!$C:$Y,J$1,FALSE)</f>
        <v>304</v>
      </c>
      <c r="K46">
        <f>VLOOKUP($F46,标准数值!$C:$Y,K$1,FALSE)</f>
        <v>332.7999999999999</v>
      </c>
      <c r="L46">
        <f>VLOOKUP($F46,标准数值!$C:$Y,L$1,FALSE)</f>
        <v>902.4000000000002</v>
      </c>
      <c r="M46">
        <f>VLOOKUP($F46,标准数值!$C:$Y,M$1,FALSE)</f>
        <v>608</v>
      </c>
      <c r="N46">
        <f>VLOOKUP($F46,标准数值!$C:$Y,N$1,FALSE)</f>
        <v>608</v>
      </c>
      <c r="O46">
        <f>VLOOKUP($F46,标准数值!$C:$Y,O$1,FALSE)</f>
        <v>304</v>
      </c>
      <c r="P46">
        <f>VLOOKUP($F46,标准数值!$C:$Y,P$1,FALSE)</f>
        <v>304</v>
      </c>
      <c r="Q46">
        <f>VLOOKUP($F46,标准数值!$C:$Y,Q$1,FALSE)</f>
        <v>304</v>
      </c>
    </row>
    <row r="47" spans="5:26" x14ac:dyDescent="0.15">
      <c r="E47">
        <f t="shared" si="0"/>
        <v>4.0039635660546686</v>
      </c>
      <c r="F47">
        <v>40</v>
      </c>
      <c r="G47">
        <f>VLOOKUP($F47,标准数值!$C:$Y,G$1,FALSE)</f>
        <v>320</v>
      </c>
      <c r="H47">
        <f>VLOOKUP($F47,标准数值!$C:$Y,H$1,FALSE)</f>
        <v>1088.9999999999995</v>
      </c>
      <c r="I47">
        <f>VLOOKUP($F47,标准数值!$C:$Y,I$1,FALSE)</f>
        <v>1280.9999999999998</v>
      </c>
      <c r="J47">
        <f>VLOOKUP($F47,标准数值!$C:$Y,J$1,FALSE)</f>
        <v>320</v>
      </c>
      <c r="K47">
        <f>VLOOKUP($F47,标准数值!$C:$Y,K$1,FALSE)</f>
        <v>351.99999999999989</v>
      </c>
      <c r="L47">
        <f>VLOOKUP($F47,标准数值!$C:$Y,L$1,FALSE)</f>
        <v>960.00000000000023</v>
      </c>
      <c r="M47">
        <f>VLOOKUP($F47,标准数值!$C:$Y,M$1,FALSE)</f>
        <v>640</v>
      </c>
      <c r="N47">
        <f>VLOOKUP($F47,标准数值!$C:$Y,N$1,FALSE)</f>
        <v>640</v>
      </c>
      <c r="O47">
        <f>VLOOKUP($F47,标准数值!$C:$Y,O$1,FALSE)</f>
        <v>320</v>
      </c>
      <c r="P47">
        <f>VLOOKUP($F47,标准数值!$C:$Y,P$1,FALSE)</f>
        <v>320</v>
      </c>
      <c r="Q47">
        <f>VLOOKUP($F47,标准数值!$C:$Y,Q$1,FALSE)</f>
        <v>320</v>
      </c>
    </row>
    <row r="48" spans="5:26" x14ac:dyDescent="0.15">
      <c r="E48">
        <f t="shared" si="0"/>
        <v>4.2914481500973949</v>
      </c>
      <c r="F48">
        <v>41</v>
      </c>
      <c r="G48">
        <f>VLOOKUP($F48,标准数值!$C:$Y,G$1,FALSE)</f>
        <v>352</v>
      </c>
      <c r="H48">
        <f>VLOOKUP($F48,标准数值!$C:$Y,H$1,FALSE)</f>
        <v>1185.0999999999995</v>
      </c>
      <c r="I48">
        <f>VLOOKUP($F48,标准数值!$C:$Y,I$1,FALSE)</f>
        <v>1447.5999999999997</v>
      </c>
      <c r="J48">
        <f>VLOOKUP($F48,标准数值!$C:$Y,J$1,FALSE)</f>
        <v>352</v>
      </c>
      <c r="K48">
        <f>VLOOKUP($F48,标准数值!$C:$Y,K$1,FALSE)</f>
        <v>393.59999999999991</v>
      </c>
      <c r="L48">
        <f>VLOOKUP($F48,标准数值!$C:$Y,L$1,FALSE)</f>
        <v>1056.2000000000003</v>
      </c>
      <c r="M48">
        <f>VLOOKUP($F48,标准数值!$C:$Y,M$1,FALSE)</f>
        <v>704.1</v>
      </c>
      <c r="N48">
        <f>VLOOKUP($F48,标准数值!$C:$Y,N$1,FALSE)</f>
        <v>704.1</v>
      </c>
      <c r="O48">
        <f>VLOOKUP($F48,标准数值!$C:$Y,O$1,FALSE)</f>
        <v>352</v>
      </c>
      <c r="P48">
        <f>VLOOKUP($F48,标准数值!$C:$Y,P$1,FALSE)</f>
        <v>352</v>
      </c>
      <c r="Q48">
        <f>VLOOKUP($F48,标准数值!$C:$Y,Q$1,FALSE)</f>
        <v>352</v>
      </c>
    </row>
    <row r="49" spans="5:17" x14ac:dyDescent="0.15">
      <c r="E49">
        <f t="shared" si="0"/>
        <v>4.599574127274388</v>
      </c>
      <c r="F49">
        <v>42</v>
      </c>
      <c r="G49">
        <f>VLOOKUP($F49,标准数值!$C:$Y,G$1,FALSE)</f>
        <v>384</v>
      </c>
      <c r="H49">
        <f>VLOOKUP($F49,标准数值!$C:$Y,H$1,FALSE)</f>
        <v>1281.1999999999994</v>
      </c>
      <c r="I49">
        <f>VLOOKUP($F49,标准数值!$C:$Y,I$1,FALSE)</f>
        <v>1614.1999999999996</v>
      </c>
      <c r="J49">
        <f>VLOOKUP($F49,标准数值!$C:$Y,J$1,FALSE)</f>
        <v>384</v>
      </c>
      <c r="K49">
        <f>VLOOKUP($F49,标准数值!$C:$Y,K$1,FALSE)</f>
        <v>435.19999999999993</v>
      </c>
      <c r="L49">
        <f>VLOOKUP($F49,标准数值!$C:$Y,L$1,FALSE)</f>
        <v>1152.4000000000003</v>
      </c>
      <c r="M49">
        <f>VLOOKUP($F49,标准数值!$C:$Y,M$1,FALSE)</f>
        <v>768.2</v>
      </c>
      <c r="N49">
        <f>VLOOKUP($F49,标准数值!$C:$Y,N$1,FALSE)</f>
        <v>768.2</v>
      </c>
      <c r="O49">
        <f>VLOOKUP($F49,标准数值!$C:$Y,O$1,FALSE)</f>
        <v>384</v>
      </c>
      <c r="P49">
        <f>VLOOKUP($F49,标准数值!$C:$Y,P$1,FALSE)</f>
        <v>384</v>
      </c>
      <c r="Q49">
        <f>VLOOKUP($F49,标准数值!$C:$Y,Q$1,FALSE)</f>
        <v>384</v>
      </c>
    </row>
    <row r="50" spans="5:17" x14ac:dyDescent="0.15">
      <c r="E50">
        <f t="shared" si="0"/>
        <v>4.9298235496126894</v>
      </c>
      <c r="F50">
        <v>43</v>
      </c>
      <c r="G50">
        <f>VLOOKUP($F50,标准数值!$C:$Y,G$1,FALSE)</f>
        <v>416</v>
      </c>
      <c r="H50">
        <f>VLOOKUP($F50,标准数值!$C:$Y,H$1,FALSE)</f>
        <v>1377.2999999999993</v>
      </c>
      <c r="I50">
        <f>VLOOKUP($F50,标准数值!$C:$Y,I$1,FALSE)</f>
        <v>1780.7999999999995</v>
      </c>
      <c r="J50">
        <f>VLOOKUP($F50,标准数值!$C:$Y,J$1,FALSE)</f>
        <v>416</v>
      </c>
      <c r="K50">
        <f>VLOOKUP($F50,标准数值!$C:$Y,K$1,FALSE)</f>
        <v>476.79999999999995</v>
      </c>
      <c r="L50">
        <f>VLOOKUP($F50,标准数值!$C:$Y,L$1,FALSE)</f>
        <v>1248.6000000000004</v>
      </c>
      <c r="M50">
        <f>VLOOKUP($F50,标准数值!$C:$Y,M$1,FALSE)</f>
        <v>832.30000000000007</v>
      </c>
      <c r="N50">
        <f>VLOOKUP($F50,标准数值!$C:$Y,N$1,FALSE)</f>
        <v>832.30000000000007</v>
      </c>
      <c r="O50">
        <f>VLOOKUP($F50,标准数值!$C:$Y,O$1,FALSE)</f>
        <v>416</v>
      </c>
      <c r="P50">
        <f>VLOOKUP($F50,标准数值!$C:$Y,P$1,FALSE)</f>
        <v>416</v>
      </c>
      <c r="Q50">
        <f>VLOOKUP($F50,标准数值!$C:$Y,Q$1,FALSE)</f>
        <v>416</v>
      </c>
    </row>
    <row r="51" spans="5:17" x14ac:dyDescent="0.15">
      <c r="E51">
        <f t="shared" si="0"/>
        <v>5.2837848804748822</v>
      </c>
      <c r="F51">
        <v>44</v>
      </c>
      <c r="G51">
        <f>VLOOKUP($F51,标准数值!$C:$Y,G$1,FALSE)</f>
        <v>448</v>
      </c>
      <c r="H51">
        <f>VLOOKUP($F51,标准数值!$C:$Y,H$1,FALSE)</f>
        <v>1473.3999999999992</v>
      </c>
      <c r="I51">
        <f>VLOOKUP($F51,标准数值!$C:$Y,I$1,FALSE)</f>
        <v>1947.3999999999994</v>
      </c>
      <c r="J51">
        <f>VLOOKUP($F51,标准数值!$C:$Y,J$1,FALSE)</f>
        <v>448</v>
      </c>
      <c r="K51">
        <f>VLOOKUP($F51,标准数值!$C:$Y,K$1,FALSE)</f>
        <v>518.4</v>
      </c>
      <c r="L51">
        <f>VLOOKUP($F51,标准数值!$C:$Y,L$1,FALSE)</f>
        <v>1344.8000000000004</v>
      </c>
      <c r="M51">
        <f>VLOOKUP($F51,标准数值!$C:$Y,M$1,FALSE)</f>
        <v>896.40000000000009</v>
      </c>
      <c r="N51">
        <f>VLOOKUP($F51,标准数值!$C:$Y,N$1,FALSE)</f>
        <v>896.40000000000009</v>
      </c>
      <c r="O51">
        <f>VLOOKUP($F51,标准数值!$C:$Y,O$1,FALSE)</f>
        <v>448</v>
      </c>
      <c r="P51">
        <f>VLOOKUP($F51,标准数值!$C:$Y,P$1,FALSE)</f>
        <v>448</v>
      </c>
      <c r="Q51">
        <f>VLOOKUP($F51,标准数值!$C:$Y,Q$1,FALSE)</f>
        <v>448</v>
      </c>
    </row>
    <row r="52" spans="5:17" x14ac:dyDescent="0.15">
      <c r="E52">
        <f t="shared" si="0"/>
        <v>5.6631606348929786</v>
      </c>
      <c r="F52">
        <v>45</v>
      </c>
      <c r="G52">
        <f>VLOOKUP($F52,标准数值!$C:$Y,G$1,FALSE)</f>
        <v>480</v>
      </c>
      <c r="H52">
        <f>VLOOKUP($F52,标准数值!$C:$Y,H$1,FALSE)</f>
        <v>1569.4999999999991</v>
      </c>
      <c r="I52">
        <f>VLOOKUP($F52,标准数值!$C:$Y,I$1,FALSE)</f>
        <v>2113.9999999999995</v>
      </c>
      <c r="J52">
        <f>VLOOKUP($F52,标准数值!$C:$Y,J$1,FALSE)</f>
        <v>480</v>
      </c>
      <c r="K52">
        <f>VLOOKUP($F52,标准数值!$C:$Y,K$1,FALSE)</f>
        <v>560</v>
      </c>
      <c r="L52">
        <f>VLOOKUP($F52,标准数值!$C:$Y,L$1,FALSE)</f>
        <v>1441.0000000000005</v>
      </c>
      <c r="M52">
        <f>VLOOKUP($F52,标准数值!$C:$Y,M$1,FALSE)</f>
        <v>960.50000000000011</v>
      </c>
      <c r="N52">
        <f>VLOOKUP($F52,标准数值!$C:$Y,N$1,FALSE)</f>
        <v>960.50000000000011</v>
      </c>
      <c r="O52">
        <f>VLOOKUP($F52,标准数值!$C:$Y,O$1,FALSE)</f>
        <v>480</v>
      </c>
      <c r="P52">
        <f>VLOOKUP($F52,标准数值!$C:$Y,P$1,FALSE)</f>
        <v>480</v>
      </c>
      <c r="Q52">
        <f>VLOOKUP($F52,标准数值!$C:$Y,Q$1,FALSE)</f>
        <v>480</v>
      </c>
    </row>
    <row r="53" spans="5:17" x14ac:dyDescent="0.15">
      <c r="E53">
        <f t="shared" si="0"/>
        <v>6.0697755684782955</v>
      </c>
      <c r="F53">
        <v>46</v>
      </c>
      <c r="G53">
        <f>VLOOKUP($F53,标准数值!$C:$Y,G$1,FALSE)</f>
        <v>512</v>
      </c>
      <c r="H53">
        <f>VLOOKUP($F53,标准数值!$C:$Y,H$1,FALSE)</f>
        <v>1665.599999999999</v>
      </c>
      <c r="I53">
        <f>VLOOKUP($F53,标准数值!$C:$Y,I$1,FALSE)</f>
        <v>2280.5999999999995</v>
      </c>
      <c r="J53">
        <f>VLOOKUP($F53,标准数值!$C:$Y,J$1,FALSE)</f>
        <v>512</v>
      </c>
      <c r="K53">
        <f>VLOOKUP($F53,标准数值!$C:$Y,K$1,FALSE)</f>
        <v>601.6</v>
      </c>
      <c r="L53">
        <f>VLOOKUP($F53,标准数值!$C:$Y,L$1,FALSE)</f>
        <v>1537.2000000000005</v>
      </c>
      <c r="M53">
        <f>VLOOKUP($F53,标准数值!$C:$Y,M$1,FALSE)</f>
        <v>1024.6000000000001</v>
      </c>
      <c r="N53">
        <f>VLOOKUP($F53,标准数值!$C:$Y,N$1,FALSE)</f>
        <v>1024.6000000000001</v>
      </c>
      <c r="O53">
        <f>VLOOKUP($F53,标准数值!$C:$Y,O$1,FALSE)</f>
        <v>512</v>
      </c>
      <c r="P53">
        <f>VLOOKUP($F53,标准数值!$C:$Y,P$1,FALSE)</f>
        <v>512</v>
      </c>
      <c r="Q53">
        <f>VLOOKUP($F53,标准数值!$C:$Y,Q$1,FALSE)</f>
        <v>512</v>
      </c>
    </row>
    <row r="54" spans="5:17" x14ac:dyDescent="0.15">
      <c r="E54">
        <f t="shared" si="0"/>
        <v>6.5055854542950389</v>
      </c>
      <c r="F54">
        <v>47</v>
      </c>
      <c r="G54">
        <f>VLOOKUP($F54,标准数值!$C:$Y,G$1,FALSE)</f>
        <v>544</v>
      </c>
      <c r="H54">
        <f>VLOOKUP($F54,标准数值!$C:$Y,H$1,FALSE)</f>
        <v>1761.6999999999989</v>
      </c>
      <c r="I54">
        <f>VLOOKUP($F54,标准数值!$C:$Y,I$1,FALSE)</f>
        <v>2447.1999999999994</v>
      </c>
      <c r="J54">
        <f>VLOOKUP($F54,标准数值!$C:$Y,J$1,FALSE)</f>
        <v>544</v>
      </c>
      <c r="K54">
        <f>VLOOKUP($F54,标准数值!$C:$Y,K$1,FALSE)</f>
        <v>643.20000000000005</v>
      </c>
      <c r="L54">
        <f>VLOOKUP($F54,标准数值!$C:$Y,L$1,FALSE)</f>
        <v>1633.4000000000005</v>
      </c>
      <c r="M54">
        <f>VLOOKUP($F54,标准数值!$C:$Y,M$1,FALSE)</f>
        <v>1088.7</v>
      </c>
      <c r="N54">
        <f>VLOOKUP($F54,标准数值!$C:$Y,N$1,FALSE)</f>
        <v>1088.7</v>
      </c>
      <c r="O54">
        <f>VLOOKUP($F54,标准数值!$C:$Y,O$1,FALSE)</f>
        <v>544</v>
      </c>
      <c r="P54">
        <f>VLOOKUP($F54,标准数值!$C:$Y,P$1,FALSE)</f>
        <v>544</v>
      </c>
      <c r="Q54">
        <f>VLOOKUP($F54,标准数值!$C:$Y,Q$1,FALSE)</f>
        <v>544</v>
      </c>
    </row>
    <row r="55" spans="5:17" x14ac:dyDescent="0.15">
      <c r="E55">
        <f t="shared" si="0"/>
        <v>6.972686489913424</v>
      </c>
      <c r="F55">
        <v>48</v>
      </c>
      <c r="G55">
        <f>VLOOKUP($F55,标准数值!$C:$Y,G$1,FALSE)</f>
        <v>576</v>
      </c>
      <c r="H55">
        <f>VLOOKUP($F55,标准数值!$C:$Y,H$1,FALSE)</f>
        <v>1857.7999999999988</v>
      </c>
      <c r="I55">
        <f>VLOOKUP($F55,标准数值!$C:$Y,I$1,FALSE)</f>
        <v>2613.7999999999993</v>
      </c>
      <c r="J55">
        <f>VLOOKUP($F55,标准数值!$C:$Y,J$1,FALSE)</f>
        <v>576</v>
      </c>
      <c r="K55">
        <f>VLOOKUP($F55,标准数值!$C:$Y,K$1,FALSE)</f>
        <v>684.80000000000007</v>
      </c>
      <c r="L55">
        <f>VLOOKUP($F55,标准数值!$C:$Y,L$1,FALSE)</f>
        <v>1729.6000000000006</v>
      </c>
      <c r="M55">
        <f>VLOOKUP($F55,标准数值!$C:$Y,M$1,FALSE)</f>
        <v>1152.8</v>
      </c>
      <c r="N55">
        <f>VLOOKUP($F55,标准数值!$C:$Y,N$1,FALSE)</f>
        <v>1152.8</v>
      </c>
      <c r="O55">
        <f>VLOOKUP($F55,标准数值!$C:$Y,O$1,FALSE)</f>
        <v>576</v>
      </c>
      <c r="P55">
        <f>VLOOKUP($F55,标准数值!$C:$Y,P$1,FALSE)</f>
        <v>576</v>
      </c>
      <c r="Q55">
        <f>VLOOKUP($F55,标准数值!$C:$Y,Q$1,FALSE)</f>
        <v>576</v>
      </c>
    </row>
    <row r="56" spans="5:17" x14ac:dyDescent="0.15">
      <c r="E56">
        <f t="shared" si="0"/>
        <v>7.4733253798892081</v>
      </c>
      <c r="F56">
        <v>49</v>
      </c>
      <c r="G56">
        <f>VLOOKUP($F56,标准数值!$C:$Y,G$1,FALSE)</f>
        <v>608</v>
      </c>
      <c r="H56">
        <f>VLOOKUP($F56,标准数值!$C:$Y,H$1,FALSE)</f>
        <v>1953.8999999999987</v>
      </c>
      <c r="I56">
        <f>VLOOKUP($F56,标准数值!$C:$Y,I$1,FALSE)</f>
        <v>2780.3999999999992</v>
      </c>
      <c r="J56">
        <f>VLOOKUP($F56,标准数值!$C:$Y,J$1,FALSE)</f>
        <v>608</v>
      </c>
      <c r="K56">
        <f>VLOOKUP($F56,标准数值!$C:$Y,K$1,FALSE)</f>
        <v>726.40000000000009</v>
      </c>
      <c r="L56">
        <f>VLOOKUP($F56,标准数值!$C:$Y,L$1,FALSE)</f>
        <v>1825.8000000000006</v>
      </c>
      <c r="M56">
        <f>VLOOKUP($F56,标准数值!$C:$Y,M$1,FALSE)</f>
        <v>1216.8999999999999</v>
      </c>
      <c r="N56">
        <f>VLOOKUP($F56,标准数值!$C:$Y,N$1,FALSE)</f>
        <v>1216.8999999999999</v>
      </c>
      <c r="O56">
        <f>VLOOKUP($F56,标准数值!$C:$Y,O$1,FALSE)</f>
        <v>608</v>
      </c>
      <c r="P56">
        <f>VLOOKUP($F56,标准数值!$C:$Y,P$1,FALSE)</f>
        <v>608</v>
      </c>
      <c r="Q56">
        <f>VLOOKUP($F56,标准数值!$C:$Y,Q$1,FALSE)</f>
        <v>608</v>
      </c>
    </row>
    <row r="57" spans="5:17" x14ac:dyDescent="0.15">
      <c r="E57">
        <f t="shared" si="0"/>
        <v>8.0099101421652552</v>
      </c>
      <c r="F57">
        <v>50</v>
      </c>
      <c r="G57">
        <f>VLOOKUP($F57,标准数值!$C:$Y,G$1,FALSE)</f>
        <v>640</v>
      </c>
      <c r="H57">
        <f>VLOOKUP($F57,标准数值!$C:$Y,H$1,FALSE)</f>
        <v>2049.9999999999986</v>
      </c>
      <c r="I57">
        <f>VLOOKUP($F57,标准数值!$C:$Y,I$1,FALSE)</f>
        <v>2946.9999999999991</v>
      </c>
      <c r="J57">
        <f>VLOOKUP($F57,标准数值!$C:$Y,J$1,FALSE)</f>
        <v>640</v>
      </c>
      <c r="K57">
        <f>VLOOKUP($F57,标准数值!$C:$Y,K$1,FALSE)</f>
        <v>768.00000000000011</v>
      </c>
      <c r="L57">
        <f>VLOOKUP($F57,标准数值!$C:$Y,L$1,FALSE)</f>
        <v>1922.0000000000007</v>
      </c>
      <c r="M57">
        <f>VLOOKUP($F57,标准数值!$C:$Y,M$1,FALSE)</f>
        <v>1280.9999999999998</v>
      </c>
      <c r="N57">
        <f>VLOOKUP($F57,标准数值!$C:$Y,N$1,FALSE)</f>
        <v>1280.9999999999998</v>
      </c>
      <c r="O57">
        <f>VLOOKUP($F57,标准数值!$C:$Y,O$1,FALSE)</f>
        <v>640</v>
      </c>
      <c r="P57">
        <f>VLOOKUP($F57,标准数值!$C:$Y,P$1,FALSE)</f>
        <v>640</v>
      </c>
      <c r="Q57">
        <f>VLOOKUP($F57,标准数值!$C:$Y,Q$1,FALSE)</f>
        <v>640</v>
      </c>
    </row>
    <row r="58" spans="5:17" x14ac:dyDescent="0.15">
      <c r="E58">
        <f t="shared" si="0"/>
        <v>8.5850216903727219</v>
      </c>
      <c r="F58">
        <v>51</v>
      </c>
      <c r="G58">
        <f>VLOOKUP($F58,标准数值!$C:$Y,G$1,FALSE)</f>
        <v>704.1</v>
      </c>
      <c r="H58">
        <f>VLOOKUP($F58,标准数值!$C:$Y,H$1,FALSE)</f>
        <v>2229.4999999999986</v>
      </c>
      <c r="I58">
        <f>VLOOKUP($F58,标准数值!$C:$Y,I$1,FALSE)</f>
        <v>3318.7999999999993</v>
      </c>
      <c r="J58">
        <f>VLOOKUP($F58,标准数值!$C:$Y,J$1,FALSE)</f>
        <v>704.1</v>
      </c>
      <c r="K58">
        <f>VLOOKUP($F58,标准数值!$C:$Y,K$1,FALSE)</f>
        <v>857.80000000000007</v>
      </c>
      <c r="L58">
        <f>VLOOKUP($F58,标准数值!$C:$Y,L$1,FALSE)</f>
        <v>2114.3000000000006</v>
      </c>
      <c r="M58">
        <f>VLOOKUP($F58,标准数值!$C:$Y,M$1,FALSE)</f>
        <v>1409.1999999999998</v>
      </c>
      <c r="N58">
        <f>VLOOKUP($F58,标准数值!$C:$Y,N$1,FALSE)</f>
        <v>1409.1999999999998</v>
      </c>
      <c r="O58">
        <f>VLOOKUP($F58,标准数值!$C:$Y,O$1,FALSE)</f>
        <v>704.1</v>
      </c>
      <c r="P58">
        <f>VLOOKUP($F58,标准数值!$C:$Y,P$1,FALSE)</f>
        <v>704.1</v>
      </c>
      <c r="Q58">
        <f>VLOOKUP($F58,标准数值!$C:$Y,Q$1,FALSE)</f>
        <v>704.1</v>
      </c>
    </row>
    <row r="59" spans="5:17" x14ac:dyDescent="0.15">
      <c r="E59">
        <f t="shared" si="0"/>
        <v>9.2014262477414857</v>
      </c>
      <c r="F59">
        <v>52</v>
      </c>
      <c r="G59">
        <f>VLOOKUP($F59,标准数值!$C:$Y,G$1,FALSE)</f>
        <v>768.2</v>
      </c>
      <c r="H59">
        <f>VLOOKUP($F59,标准数值!$C:$Y,H$1,FALSE)</f>
        <v>2408.9999999999986</v>
      </c>
      <c r="I59">
        <f>VLOOKUP($F59,标准数值!$C:$Y,I$1,FALSE)</f>
        <v>3690.5999999999995</v>
      </c>
      <c r="J59">
        <f>VLOOKUP($F59,标准数值!$C:$Y,J$1,FALSE)</f>
        <v>768.2</v>
      </c>
      <c r="K59">
        <f>VLOOKUP($F59,标准数值!$C:$Y,K$1,FALSE)</f>
        <v>947.6</v>
      </c>
      <c r="L59">
        <f>VLOOKUP($F59,标准数值!$C:$Y,L$1,FALSE)</f>
        <v>2306.6000000000008</v>
      </c>
      <c r="M59">
        <f>VLOOKUP($F59,标准数值!$C:$Y,M$1,FALSE)</f>
        <v>1537.3999999999999</v>
      </c>
      <c r="N59">
        <f>VLOOKUP($F59,标准数值!$C:$Y,N$1,FALSE)</f>
        <v>1537.3999999999999</v>
      </c>
      <c r="O59">
        <f>VLOOKUP($F59,标准数值!$C:$Y,O$1,FALSE)</f>
        <v>768.2</v>
      </c>
      <c r="P59">
        <f>VLOOKUP($F59,标准数值!$C:$Y,P$1,FALSE)</f>
        <v>768.2</v>
      </c>
      <c r="Q59">
        <f>VLOOKUP($F59,标准数值!$C:$Y,Q$1,FALSE)</f>
        <v>768.2</v>
      </c>
    </row>
    <row r="60" spans="5:17" x14ac:dyDescent="0.15">
      <c r="E60">
        <f t="shared" si="0"/>
        <v>9.8620886523293265</v>
      </c>
      <c r="F60">
        <v>53</v>
      </c>
      <c r="G60">
        <f>VLOOKUP($F60,标准数值!$C:$Y,G$1,FALSE)</f>
        <v>832.30000000000007</v>
      </c>
      <c r="H60">
        <f>VLOOKUP($F60,标准数值!$C:$Y,H$1,FALSE)</f>
        <v>2588.4999999999986</v>
      </c>
      <c r="I60">
        <f>VLOOKUP($F60,标准数值!$C:$Y,I$1,FALSE)</f>
        <v>4062.3999999999996</v>
      </c>
      <c r="J60">
        <f>VLOOKUP($F60,标准数值!$C:$Y,J$1,FALSE)</f>
        <v>832.30000000000007</v>
      </c>
      <c r="K60">
        <f>VLOOKUP($F60,标准数值!$C:$Y,K$1,FALSE)</f>
        <v>1037.4000000000001</v>
      </c>
      <c r="L60">
        <f>VLOOKUP($F60,标准数值!$C:$Y,L$1,FALSE)</f>
        <v>2498.900000000001</v>
      </c>
      <c r="M60">
        <f>VLOOKUP($F60,标准数值!$C:$Y,M$1,FALSE)</f>
        <v>1665.6</v>
      </c>
      <c r="N60">
        <f>VLOOKUP($F60,标准数值!$C:$Y,N$1,FALSE)</f>
        <v>1665.6</v>
      </c>
      <c r="O60">
        <f>VLOOKUP($F60,标准数值!$C:$Y,O$1,FALSE)</f>
        <v>832.30000000000007</v>
      </c>
      <c r="P60">
        <f>VLOOKUP($F60,标准数值!$C:$Y,P$1,FALSE)</f>
        <v>832.30000000000007</v>
      </c>
      <c r="Q60">
        <f>VLOOKUP($F60,标准数值!$C:$Y,Q$1,FALSE)</f>
        <v>832.30000000000007</v>
      </c>
    </row>
    <row r="61" spans="5:17" x14ac:dyDescent="0.15">
      <c r="E61">
        <f t="shared" si="0"/>
        <v>10.57018661756657</v>
      </c>
      <c r="F61">
        <v>54</v>
      </c>
      <c r="G61">
        <f>VLOOKUP($F61,标准数值!$C:$Y,G$1,FALSE)</f>
        <v>896.40000000000009</v>
      </c>
      <c r="H61">
        <f>VLOOKUP($F61,标准数值!$C:$Y,H$1,FALSE)</f>
        <v>2767.9999999999986</v>
      </c>
      <c r="I61">
        <f>VLOOKUP($F61,标准数值!$C:$Y,I$1,FALSE)</f>
        <v>4434.2</v>
      </c>
      <c r="J61">
        <f>VLOOKUP($F61,标准数值!$C:$Y,J$1,FALSE)</f>
        <v>896.40000000000009</v>
      </c>
      <c r="K61">
        <f>VLOOKUP($F61,标准数值!$C:$Y,K$1,FALSE)</f>
        <v>1127.2</v>
      </c>
      <c r="L61">
        <f>VLOOKUP($F61,标准数值!$C:$Y,L$1,FALSE)</f>
        <v>2691.2000000000012</v>
      </c>
      <c r="M61">
        <f>VLOOKUP($F61,标准数值!$C:$Y,M$1,FALSE)</f>
        <v>1793.8</v>
      </c>
      <c r="N61">
        <f>VLOOKUP($F61,标准数值!$C:$Y,N$1,FALSE)</f>
        <v>1793.8</v>
      </c>
      <c r="O61">
        <f>VLOOKUP($F61,标准数值!$C:$Y,O$1,FALSE)</f>
        <v>896.40000000000009</v>
      </c>
      <c r="P61">
        <f>VLOOKUP($F61,标准数值!$C:$Y,P$1,FALSE)</f>
        <v>896.40000000000009</v>
      </c>
      <c r="Q61">
        <f>VLOOKUP($F61,标准数值!$C:$Y,Q$1,FALSE)</f>
        <v>896.40000000000009</v>
      </c>
    </row>
    <row r="62" spans="5:17" x14ac:dyDescent="0.15">
      <c r="E62">
        <f t="shared" si="0"/>
        <v>11.329126016707853</v>
      </c>
      <c r="F62">
        <v>55</v>
      </c>
      <c r="G62">
        <f>VLOOKUP($F62,标准数值!$C:$Y,G$1,FALSE)</f>
        <v>960.50000000000011</v>
      </c>
      <c r="H62">
        <f>VLOOKUP($F62,标准数值!$C:$Y,H$1,FALSE)</f>
        <v>2947.4999999999986</v>
      </c>
      <c r="I62">
        <f>VLOOKUP($F62,标准数值!$C:$Y,I$1,FALSE)</f>
        <v>4806</v>
      </c>
      <c r="J62">
        <f>VLOOKUP($F62,标准数值!$C:$Y,J$1,FALSE)</f>
        <v>960.50000000000011</v>
      </c>
      <c r="K62">
        <f>VLOOKUP($F62,标准数值!$C:$Y,K$1,FALSE)</f>
        <v>1217</v>
      </c>
      <c r="L62">
        <f>VLOOKUP($F62,标准数值!$C:$Y,L$1,FALSE)</f>
        <v>2883.5000000000014</v>
      </c>
      <c r="M62">
        <f>VLOOKUP($F62,标准数值!$C:$Y,M$1,FALSE)</f>
        <v>1922</v>
      </c>
      <c r="N62">
        <f>VLOOKUP($F62,标准数值!$C:$Y,N$1,FALSE)</f>
        <v>1922</v>
      </c>
      <c r="O62">
        <f>VLOOKUP($F62,标准数值!$C:$Y,O$1,FALSE)</f>
        <v>960.50000000000011</v>
      </c>
      <c r="P62">
        <f>VLOOKUP($F62,标准数值!$C:$Y,P$1,FALSE)</f>
        <v>960.50000000000011</v>
      </c>
      <c r="Q62">
        <f>VLOOKUP($F62,标准数值!$C:$Y,Q$1,FALSE)</f>
        <v>960.50000000000011</v>
      </c>
    </row>
    <row r="63" spans="5:17" x14ac:dyDescent="0.15">
      <c r="E63">
        <f t="shared" si="0"/>
        <v>12.142557264707481</v>
      </c>
      <c r="F63">
        <v>56</v>
      </c>
      <c r="G63">
        <f>VLOOKUP($F63,标准数值!$C:$Y,G$1,FALSE)</f>
        <v>1024.6000000000001</v>
      </c>
      <c r="H63">
        <f>VLOOKUP($F63,标准数值!$C:$Y,H$1,FALSE)</f>
        <v>3126.9999999999986</v>
      </c>
      <c r="I63">
        <f>VLOOKUP($F63,标准数值!$C:$Y,I$1,FALSE)</f>
        <v>5177.8</v>
      </c>
      <c r="J63">
        <f>VLOOKUP($F63,标准数值!$C:$Y,J$1,FALSE)</f>
        <v>1024.6000000000001</v>
      </c>
      <c r="K63">
        <f>VLOOKUP($F63,标准数值!$C:$Y,K$1,FALSE)</f>
        <v>1306.8</v>
      </c>
      <c r="L63">
        <f>VLOOKUP($F63,标准数值!$C:$Y,L$1,FALSE)</f>
        <v>3075.8000000000015</v>
      </c>
      <c r="M63">
        <f>VLOOKUP($F63,标准数值!$C:$Y,M$1,FALSE)</f>
        <v>2050.1999999999998</v>
      </c>
      <c r="N63">
        <f>VLOOKUP($F63,标准数值!$C:$Y,N$1,FALSE)</f>
        <v>2050.1999999999998</v>
      </c>
      <c r="O63">
        <f>VLOOKUP($F63,标准数值!$C:$Y,O$1,FALSE)</f>
        <v>1024.6000000000001</v>
      </c>
      <c r="P63">
        <f>VLOOKUP($F63,标准数值!$C:$Y,P$1,FALSE)</f>
        <v>1024.6000000000001</v>
      </c>
      <c r="Q63">
        <f>VLOOKUP($F63,标准数值!$C:$Y,Q$1,FALSE)</f>
        <v>1024.6000000000001</v>
      </c>
    </row>
    <row r="64" spans="5:17" x14ac:dyDescent="0.15">
      <c r="E64">
        <f t="shared" si="0"/>
        <v>13.014392876313478</v>
      </c>
      <c r="F64">
        <v>57</v>
      </c>
      <c r="G64">
        <f>VLOOKUP($F64,标准数值!$C:$Y,G$1,FALSE)</f>
        <v>1088.7</v>
      </c>
      <c r="H64">
        <f>VLOOKUP($F64,标准数值!$C:$Y,H$1,FALSE)</f>
        <v>3306.4999999999986</v>
      </c>
      <c r="I64">
        <f>VLOOKUP($F64,标准数值!$C:$Y,I$1,FALSE)</f>
        <v>5549.6</v>
      </c>
      <c r="J64">
        <f>VLOOKUP($F64,标准数值!$C:$Y,J$1,FALSE)</f>
        <v>1088.7</v>
      </c>
      <c r="K64">
        <f>VLOOKUP($F64,标准数值!$C:$Y,K$1,FALSE)</f>
        <v>1396.6</v>
      </c>
      <c r="L64">
        <f>VLOOKUP($F64,标准数值!$C:$Y,L$1,FALSE)</f>
        <v>3268.1000000000017</v>
      </c>
      <c r="M64">
        <f>VLOOKUP($F64,标准数值!$C:$Y,M$1,FALSE)</f>
        <v>2178.3999999999996</v>
      </c>
      <c r="N64">
        <f>VLOOKUP($F64,标准数值!$C:$Y,N$1,FALSE)</f>
        <v>2178.3999999999996</v>
      </c>
      <c r="O64">
        <f>VLOOKUP($F64,标准数值!$C:$Y,O$1,FALSE)</f>
        <v>1088.7</v>
      </c>
      <c r="P64">
        <f>VLOOKUP($F64,标准数值!$C:$Y,P$1,FALSE)</f>
        <v>1088.7</v>
      </c>
      <c r="Q64">
        <f>VLOOKUP($F64,标准数值!$C:$Y,Q$1,FALSE)</f>
        <v>1088.7</v>
      </c>
    </row>
    <row r="65" spans="5:17" x14ac:dyDescent="0.15">
      <c r="E65">
        <f t="shared" si="0"/>
        <v>13.948826284832789</v>
      </c>
      <c r="F65">
        <v>58</v>
      </c>
      <c r="G65">
        <f>VLOOKUP($F65,标准数值!$C:$Y,G$1,FALSE)</f>
        <v>1152.8</v>
      </c>
      <c r="H65">
        <f>VLOOKUP($F65,标准数值!$C:$Y,H$1,FALSE)</f>
        <v>3485.9999999999986</v>
      </c>
      <c r="I65">
        <f>VLOOKUP($F65,标准数值!$C:$Y,I$1,FALSE)</f>
        <v>5921.4000000000005</v>
      </c>
      <c r="J65">
        <f>VLOOKUP($F65,标准数值!$C:$Y,J$1,FALSE)</f>
        <v>1152.8</v>
      </c>
      <c r="K65">
        <f>VLOOKUP($F65,标准数值!$C:$Y,K$1,FALSE)</f>
        <v>1486.3999999999999</v>
      </c>
      <c r="L65">
        <f>VLOOKUP($F65,标准数值!$C:$Y,L$1,FALSE)</f>
        <v>3460.4000000000019</v>
      </c>
      <c r="M65">
        <f>VLOOKUP($F65,标准数值!$C:$Y,M$1,FALSE)</f>
        <v>2306.5999999999995</v>
      </c>
      <c r="N65">
        <f>VLOOKUP($F65,标准数值!$C:$Y,N$1,FALSE)</f>
        <v>2306.5999999999995</v>
      </c>
      <c r="O65">
        <f>VLOOKUP($F65,标准数值!$C:$Y,O$1,FALSE)</f>
        <v>1152.8</v>
      </c>
      <c r="P65">
        <f>VLOOKUP($F65,标准数值!$C:$Y,P$1,FALSE)</f>
        <v>1152.8</v>
      </c>
      <c r="Q65">
        <f>VLOOKUP($F65,标准数值!$C:$Y,Q$1,FALSE)</f>
        <v>1152.8</v>
      </c>
    </row>
    <row r="66" spans="5:17" x14ac:dyDescent="0.15">
      <c r="E66">
        <f t="shared" si="0"/>
        <v>14.950352012083785</v>
      </c>
      <c r="F66">
        <v>59</v>
      </c>
      <c r="G66">
        <f>VLOOKUP($F66,标准数值!$C:$Y,G$1,FALSE)</f>
        <v>1216.8999999999999</v>
      </c>
      <c r="H66">
        <f>VLOOKUP($F66,标准数值!$C:$Y,H$1,FALSE)</f>
        <v>3665.4999999999986</v>
      </c>
      <c r="I66">
        <f>VLOOKUP($F66,标准数值!$C:$Y,I$1,FALSE)</f>
        <v>6293.2000000000007</v>
      </c>
      <c r="J66">
        <f>VLOOKUP($F66,标准数值!$C:$Y,J$1,FALSE)</f>
        <v>1216.8999999999999</v>
      </c>
      <c r="K66">
        <f>VLOOKUP($F66,标准数值!$C:$Y,K$1,FALSE)</f>
        <v>1576.1999999999998</v>
      </c>
      <c r="L66">
        <f>VLOOKUP($F66,标准数值!$C:$Y,L$1,FALSE)</f>
        <v>3652.7000000000021</v>
      </c>
      <c r="M66">
        <f>VLOOKUP($F66,标准数值!$C:$Y,M$1,FALSE)</f>
        <v>2434.7999999999993</v>
      </c>
      <c r="N66">
        <f>VLOOKUP($F66,标准数值!$C:$Y,N$1,FALSE)</f>
        <v>2434.7999999999993</v>
      </c>
      <c r="O66">
        <f>VLOOKUP($F66,标准数值!$C:$Y,O$1,FALSE)</f>
        <v>1216.8999999999999</v>
      </c>
      <c r="P66">
        <f>VLOOKUP($F66,标准数值!$C:$Y,P$1,FALSE)</f>
        <v>1216.8999999999999</v>
      </c>
      <c r="Q66">
        <f>VLOOKUP($F66,标准数值!$C:$Y,Q$1,FALSE)</f>
        <v>1216.8999999999999</v>
      </c>
    </row>
    <row r="67" spans="5:17" x14ac:dyDescent="0.15">
      <c r="E67">
        <f t="shared" si="0"/>
        <v>16.023787286551403</v>
      </c>
      <c r="F67">
        <v>60</v>
      </c>
      <c r="G67">
        <f>VLOOKUP($F67,标准数值!$C:$Y,G$1,FALSE)</f>
        <v>1280.9999999999998</v>
      </c>
      <c r="H67">
        <f>VLOOKUP($F67,标准数值!$C:$Y,H$1,FALSE)</f>
        <v>3844.9999999999986</v>
      </c>
      <c r="I67">
        <f>VLOOKUP($F67,标准数值!$C:$Y,I$1,FALSE)</f>
        <v>6665.0000000000009</v>
      </c>
      <c r="J67">
        <f>VLOOKUP($F67,标准数值!$C:$Y,J$1,FALSE)</f>
        <v>1280.9999999999998</v>
      </c>
      <c r="K67">
        <f>VLOOKUP($F67,标准数值!$C:$Y,K$1,FALSE)</f>
        <v>1665.9999999999998</v>
      </c>
      <c r="L67">
        <f>VLOOKUP($F67,标准数值!$C:$Y,L$1,FALSE)</f>
        <v>3845.0000000000023</v>
      </c>
      <c r="M67">
        <f>VLOOKUP($F67,标准数值!$C:$Y,M$1,FALSE)</f>
        <v>2562.9999999999991</v>
      </c>
      <c r="N67">
        <f>VLOOKUP($F67,标准数值!$C:$Y,N$1,FALSE)</f>
        <v>2562.9999999999991</v>
      </c>
      <c r="O67">
        <f>VLOOKUP($F67,标准数值!$C:$Y,O$1,FALSE)</f>
        <v>1280.9999999999998</v>
      </c>
      <c r="P67">
        <f>VLOOKUP($F67,标准数值!$C:$Y,P$1,FALSE)</f>
        <v>1280.9999999999998</v>
      </c>
      <c r="Q67">
        <f>VLOOKUP($F67,标准数值!$C:$Y,Q$1,FALSE)</f>
        <v>1280.9999999999998</v>
      </c>
    </row>
    <row r="68" spans="5:17" x14ac:dyDescent="0.15">
      <c r="E68">
        <f t="shared" si="0"/>
        <v>17.174295213725795</v>
      </c>
      <c r="F68">
        <v>61</v>
      </c>
      <c r="G68">
        <f>VLOOKUP($F68,标准数值!$C:$Y,G$1,FALSE)</f>
        <v>1409.2999999999997</v>
      </c>
      <c r="H68">
        <f>VLOOKUP($F68,标准数值!$C:$Y,H$1,FALSE)</f>
        <v>4178.4999999999982</v>
      </c>
      <c r="I68">
        <f>VLOOKUP($F68,标准数值!$C:$Y,I$1,FALSE)</f>
        <v>7485.8000000000011</v>
      </c>
      <c r="J68">
        <f>VLOOKUP($F68,标准数值!$C:$Y,J$1,FALSE)</f>
        <v>1409.2999999999997</v>
      </c>
      <c r="K68">
        <f>VLOOKUP($F68,标准数值!$C:$Y,K$1,FALSE)</f>
        <v>1858.3999999999999</v>
      </c>
      <c r="L68">
        <f>VLOOKUP($F68,标准数值!$C:$Y,L$1,FALSE)</f>
        <v>4229.800000000002</v>
      </c>
      <c r="M68">
        <f>VLOOKUP($F68,标准数值!$C:$Y,M$1,FALSE)</f>
        <v>2819.4999999999991</v>
      </c>
      <c r="N68">
        <f>VLOOKUP($F68,标准数值!$C:$Y,N$1,FALSE)</f>
        <v>2819.4999999999991</v>
      </c>
      <c r="O68">
        <f>VLOOKUP($F68,标准数值!$C:$Y,O$1,FALSE)</f>
        <v>1409.2999999999997</v>
      </c>
      <c r="P68">
        <f>VLOOKUP($F68,标准数值!$C:$Y,P$1,FALSE)</f>
        <v>1409.2999999999997</v>
      </c>
      <c r="Q68">
        <f>VLOOKUP($F68,标准数值!$C:$Y,Q$1,FALSE)</f>
        <v>1409.2999999999997</v>
      </c>
    </row>
    <row r="69" spans="5:17" x14ac:dyDescent="0.15">
      <c r="E69">
        <f t="shared" si="0"/>
        <v>18.407409610071308</v>
      </c>
      <c r="F69">
        <v>62</v>
      </c>
      <c r="G69">
        <f>VLOOKUP($F69,标准数值!$C:$Y,G$1,FALSE)</f>
        <v>1537.5999999999997</v>
      </c>
      <c r="H69">
        <f>VLOOKUP($F69,标准数值!$C:$Y,H$1,FALSE)</f>
        <v>4511.9999999999982</v>
      </c>
      <c r="I69">
        <f>VLOOKUP($F69,标准数值!$C:$Y,I$1,FALSE)</f>
        <v>8306.6</v>
      </c>
      <c r="J69">
        <f>VLOOKUP($F69,标准数值!$C:$Y,J$1,FALSE)</f>
        <v>1537.5999999999997</v>
      </c>
      <c r="K69">
        <f>VLOOKUP($F69,标准数值!$C:$Y,K$1,FALSE)</f>
        <v>2050.7999999999997</v>
      </c>
      <c r="L69">
        <f>VLOOKUP($F69,标准数值!$C:$Y,L$1,FALSE)</f>
        <v>4614.6000000000022</v>
      </c>
      <c r="M69">
        <f>VLOOKUP($F69,标准数值!$C:$Y,M$1,FALSE)</f>
        <v>3075.9999999999991</v>
      </c>
      <c r="N69">
        <f>VLOOKUP($F69,标准数值!$C:$Y,N$1,FALSE)</f>
        <v>3075.9999999999991</v>
      </c>
      <c r="O69">
        <f>VLOOKUP($F69,标准数值!$C:$Y,O$1,FALSE)</f>
        <v>1537.5999999999997</v>
      </c>
      <c r="P69">
        <f>VLOOKUP($F69,标准数值!$C:$Y,P$1,FALSE)</f>
        <v>1537.5999999999997</v>
      </c>
      <c r="Q69">
        <f>VLOOKUP($F69,标准数值!$C:$Y,Q$1,FALSE)</f>
        <v>1537.5999999999997</v>
      </c>
    </row>
    <row r="70" spans="5:17" x14ac:dyDescent="0.15">
      <c r="E70">
        <f t="shared" si="0"/>
        <v>19.729061620074436</v>
      </c>
      <c r="F70">
        <v>63</v>
      </c>
      <c r="G70">
        <f>VLOOKUP($F70,标准数值!$C:$Y,G$1,FALSE)</f>
        <v>1665.8999999999996</v>
      </c>
      <c r="H70">
        <f>VLOOKUP($F70,标准数值!$C:$Y,H$1,FALSE)</f>
        <v>4845.4999999999982</v>
      </c>
      <c r="I70">
        <f>VLOOKUP($F70,标准数值!$C:$Y,I$1,FALSE)</f>
        <v>9127.4</v>
      </c>
      <c r="J70">
        <f>VLOOKUP($F70,标准数值!$C:$Y,J$1,FALSE)</f>
        <v>1665.8999999999996</v>
      </c>
      <c r="K70">
        <f>VLOOKUP($F70,标准数值!$C:$Y,K$1,FALSE)</f>
        <v>2243.1999999999998</v>
      </c>
      <c r="L70">
        <f>VLOOKUP($F70,标准数值!$C:$Y,L$1,FALSE)</f>
        <v>4999.4000000000024</v>
      </c>
      <c r="M70">
        <f>VLOOKUP($F70,标准数值!$C:$Y,M$1,FALSE)</f>
        <v>3332.4999999999991</v>
      </c>
      <c r="N70">
        <f>VLOOKUP($F70,标准数值!$C:$Y,N$1,FALSE)</f>
        <v>3332.4999999999991</v>
      </c>
      <c r="O70">
        <f>VLOOKUP($F70,标准数值!$C:$Y,O$1,FALSE)</f>
        <v>1665.8999999999996</v>
      </c>
      <c r="P70">
        <f>VLOOKUP($F70,标准数值!$C:$Y,P$1,FALSE)</f>
        <v>1665.8999999999996</v>
      </c>
      <c r="Q70">
        <f>VLOOKUP($F70,标准数值!$C:$Y,Q$1,FALSE)</f>
        <v>1665.8999999999996</v>
      </c>
    </row>
    <row r="71" spans="5:17" x14ac:dyDescent="0.15">
      <c r="E71">
        <f t="shared" si="0"/>
        <v>21.145608244395781</v>
      </c>
      <c r="F71">
        <v>64</v>
      </c>
      <c r="G71">
        <f>VLOOKUP($F71,标准数值!$C:$Y,G$1,FALSE)</f>
        <v>1794.1999999999996</v>
      </c>
      <c r="H71">
        <f>VLOOKUP($F71,标准数值!$C:$Y,H$1,FALSE)</f>
        <v>5178.9999999999982</v>
      </c>
      <c r="I71">
        <f>VLOOKUP($F71,标准数值!$C:$Y,I$1,FALSE)</f>
        <v>9948.1999999999989</v>
      </c>
      <c r="J71">
        <f>VLOOKUP($F71,标准数值!$C:$Y,J$1,FALSE)</f>
        <v>1794.1999999999996</v>
      </c>
      <c r="K71">
        <f>VLOOKUP($F71,标准数值!$C:$Y,K$1,FALSE)</f>
        <v>2435.6</v>
      </c>
      <c r="L71">
        <f>VLOOKUP($F71,标准数值!$C:$Y,L$1,FALSE)</f>
        <v>5384.2000000000025</v>
      </c>
      <c r="M71">
        <f>VLOOKUP($F71,标准数值!$C:$Y,M$1,FALSE)</f>
        <v>3588.9999999999991</v>
      </c>
      <c r="N71">
        <f>VLOOKUP($F71,标准数值!$C:$Y,N$1,FALSE)</f>
        <v>3588.9999999999991</v>
      </c>
      <c r="O71">
        <f>VLOOKUP($F71,标准数值!$C:$Y,O$1,FALSE)</f>
        <v>1794.1999999999996</v>
      </c>
      <c r="P71">
        <f>VLOOKUP($F71,标准数值!$C:$Y,P$1,FALSE)</f>
        <v>1794.1999999999996</v>
      </c>
      <c r="Q71">
        <f>VLOOKUP($F71,标准数值!$C:$Y,Q$1,FALSE)</f>
        <v>1794.1999999999996</v>
      </c>
    </row>
    <row r="72" spans="5:17" x14ac:dyDescent="0.15">
      <c r="E72">
        <f t="shared" ref="E72:E107" si="3">E$3^F72*E$2</f>
        <v>22.663862916343401</v>
      </c>
      <c r="F72">
        <v>65</v>
      </c>
      <c r="G72">
        <f>VLOOKUP($F72,标准数值!$C:$Y,G$1,FALSE)</f>
        <v>1922.4999999999995</v>
      </c>
      <c r="H72">
        <f>VLOOKUP($F72,标准数值!$C:$Y,H$1,FALSE)</f>
        <v>5512.4999999999982</v>
      </c>
      <c r="I72">
        <f>VLOOKUP($F72,标准数值!$C:$Y,I$1,FALSE)</f>
        <v>10768.999999999998</v>
      </c>
      <c r="J72">
        <f>VLOOKUP($F72,标准数值!$C:$Y,J$1,FALSE)</f>
        <v>1922.4999999999995</v>
      </c>
      <c r="K72">
        <f>VLOOKUP($F72,标准数值!$C:$Y,K$1,FALSE)</f>
        <v>2628</v>
      </c>
      <c r="L72">
        <f>VLOOKUP($F72,标准数值!$C:$Y,L$1,FALSE)</f>
        <v>5769.0000000000027</v>
      </c>
      <c r="M72">
        <f>VLOOKUP($F72,标准数值!$C:$Y,M$1,FALSE)</f>
        <v>3845.4999999999991</v>
      </c>
      <c r="N72">
        <f>VLOOKUP($F72,标准数值!$C:$Y,N$1,FALSE)</f>
        <v>3845.4999999999991</v>
      </c>
      <c r="O72">
        <f>VLOOKUP($F72,标准数值!$C:$Y,O$1,FALSE)</f>
        <v>1922.4999999999995</v>
      </c>
      <c r="P72">
        <f>VLOOKUP($F72,标准数值!$C:$Y,P$1,FALSE)</f>
        <v>1922.4999999999995</v>
      </c>
      <c r="Q72">
        <f>VLOOKUP($F72,标准数值!$C:$Y,Q$1,FALSE)</f>
        <v>1922.4999999999995</v>
      </c>
    </row>
    <row r="73" spans="5:17" x14ac:dyDescent="0.15">
      <c r="E73">
        <f t="shared" si="3"/>
        <v>24.291128273736859</v>
      </c>
      <c r="F73">
        <v>66</v>
      </c>
      <c r="G73">
        <f>VLOOKUP($F73,标准数值!$C:$Y,G$1,FALSE)</f>
        <v>2050.7999999999997</v>
      </c>
      <c r="H73">
        <f>VLOOKUP($F73,标准数值!$C:$Y,H$1,FALSE)</f>
        <v>5845.9999999999982</v>
      </c>
      <c r="I73">
        <f>VLOOKUP($F73,标准数值!$C:$Y,I$1,FALSE)</f>
        <v>11589.799999999997</v>
      </c>
      <c r="J73">
        <f>VLOOKUP($F73,标准数值!$C:$Y,J$1,FALSE)</f>
        <v>2050.7999999999997</v>
      </c>
      <c r="K73">
        <f>VLOOKUP($F73,标准数值!$C:$Y,K$1,FALSE)</f>
        <v>2820.4</v>
      </c>
      <c r="L73">
        <f>VLOOKUP($F73,标准数值!$C:$Y,L$1,FALSE)</f>
        <v>6153.8000000000029</v>
      </c>
      <c r="M73">
        <f>VLOOKUP($F73,标准数值!$C:$Y,M$1,FALSE)</f>
        <v>4101.9999999999991</v>
      </c>
      <c r="N73">
        <f>VLOOKUP($F73,标准数值!$C:$Y,N$1,FALSE)</f>
        <v>4101.9999999999991</v>
      </c>
      <c r="O73">
        <f>VLOOKUP($F73,标准数值!$C:$Y,O$1,FALSE)</f>
        <v>2050.7999999999997</v>
      </c>
      <c r="P73">
        <f>VLOOKUP($F73,标准数值!$C:$Y,P$1,FALSE)</f>
        <v>2050.7999999999997</v>
      </c>
      <c r="Q73">
        <f>VLOOKUP($F73,标准数值!$C:$Y,Q$1,FALSE)</f>
        <v>2050.7999999999997</v>
      </c>
    </row>
    <row r="74" spans="5:17" x14ac:dyDescent="0.15">
      <c r="E74">
        <f t="shared" si="3"/>
        <v>26.03523128379117</v>
      </c>
      <c r="F74">
        <v>67</v>
      </c>
      <c r="G74">
        <f>VLOOKUP($F74,标准数值!$C:$Y,G$1,FALSE)</f>
        <v>2179.1</v>
      </c>
      <c r="H74">
        <f>VLOOKUP($F74,标准数值!$C:$Y,H$1,FALSE)</f>
        <v>6179.4999999999982</v>
      </c>
      <c r="I74">
        <f>VLOOKUP($F74,标准数值!$C:$Y,I$1,FALSE)</f>
        <v>12410.599999999997</v>
      </c>
      <c r="J74">
        <f>VLOOKUP($F74,标准数值!$C:$Y,J$1,FALSE)</f>
        <v>2179.1</v>
      </c>
      <c r="K74">
        <f>VLOOKUP($F74,标准数值!$C:$Y,K$1,FALSE)</f>
        <v>3012.8</v>
      </c>
      <c r="L74">
        <f>VLOOKUP($F74,标准数值!$C:$Y,L$1,FALSE)</f>
        <v>6538.6000000000031</v>
      </c>
      <c r="M74">
        <f>VLOOKUP($F74,标准数值!$C:$Y,M$1,FALSE)</f>
        <v>4358.4999999999991</v>
      </c>
      <c r="N74">
        <f>VLOOKUP($F74,标准数值!$C:$Y,N$1,FALSE)</f>
        <v>4358.4999999999991</v>
      </c>
      <c r="O74">
        <f>VLOOKUP($F74,标准数值!$C:$Y,O$1,FALSE)</f>
        <v>2179.1</v>
      </c>
      <c r="P74">
        <f>VLOOKUP($F74,标准数值!$C:$Y,P$1,FALSE)</f>
        <v>2179.1</v>
      </c>
      <c r="Q74">
        <f>VLOOKUP($F74,标准数值!$C:$Y,Q$1,FALSE)</f>
        <v>2179.1</v>
      </c>
    </row>
    <row r="75" spans="5:17" x14ac:dyDescent="0.15">
      <c r="E75">
        <f t="shared" si="3"/>
        <v>27.904560889967382</v>
      </c>
      <c r="F75">
        <v>68</v>
      </c>
      <c r="G75">
        <f>VLOOKUP($F75,标准数值!$C:$Y,G$1,FALSE)</f>
        <v>2307.4</v>
      </c>
      <c r="H75">
        <f>VLOOKUP($F75,标准数值!$C:$Y,H$1,FALSE)</f>
        <v>6512.9999999999982</v>
      </c>
      <c r="I75">
        <f>VLOOKUP($F75,标准数值!$C:$Y,I$1,FALSE)</f>
        <v>13231.399999999996</v>
      </c>
      <c r="J75">
        <f>VLOOKUP($F75,标准数值!$C:$Y,J$1,FALSE)</f>
        <v>2307.4</v>
      </c>
      <c r="K75">
        <f>VLOOKUP($F75,标准数值!$C:$Y,K$1,FALSE)</f>
        <v>3205.2000000000003</v>
      </c>
      <c r="L75">
        <f>VLOOKUP($F75,标准数值!$C:$Y,L$1,FALSE)</f>
        <v>6923.4000000000033</v>
      </c>
      <c r="M75">
        <f>VLOOKUP($F75,标准数值!$C:$Y,M$1,FALSE)</f>
        <v>4614.9999999999991</v>
      </c>
      <c r="N75">
        <f>VLOOKUP($F75,标准数值!$C:$Y,N$1,FALSE)</f>
        <v>4614.9999999999991</v>
      </c>
      <c r="O75">
        <f>VLOOKUP($F75,标准数值!$C:$Y,O$1,FALSE)</f>
        <v>2307.4</v>
      </c>
      <c r="P75">
        <f>VLOOKUP($F75,标准数值!$C:$Y,P$1,FALSE)</f>
        <v>2307.4</v>
      </c>
      <c r="Q75">
        <f>VLOOKUP($F75,标准数值!$C:$Y,Q$1,FALSE)</f>
        <v>2307.4</v>
      </c>
    </row>
    <row r="76" spans="5:17" x14ac:dyDescent="0.15">
      <c r="E76">
        <f t="shared" si="3"/>
        <v>29.908108361867043</v>
      </c>
      <c r="F76">
        <v>69</v>
      </c>
      <c r="G76">
        <f>VLOOKUP($F76,标准数值!$C:$Y,G$1,FALSE)</f>
        <v>2435.7000000000003</v>
      </c>
      <c r="H76">
        <f>VLOOKUP($F76,标准数值!$C:$Y,H$1,FALSE)</f>
        <v>6846.4999999999982</v>
      </c>
      <c r="I76">
        <f>VLOOKUP($F76,标准数值!$C:$Y,I$1,FALSE)</f>
        <v>14052.199999999995</v>
      </c>
      <c r="J76">
        <f>VLOOKUP($F76,标准数值!$C:$Y,J$1,FALSE)</f>
        <v>2435.7000000000003</v>
      </c>
      <c r="K76">
        <f>VLOOKUP($F76,标准数值!$C:$Y,K$1,FALSE)</f>
        <v>3397.6000000000004</v>
      </c>
      <c r="L76">
        <f>VLOOKUP($F76,标准数值!$C:$Y,L$1,FALSE)</f>
        <v>7308.2000000000035</v>
      </c>
      <c r="M76">
        <f>VLOOKUP($F76,标准数值!$C:$Y,M$1,FALSE)</f>
        <v>4871.4999999999991</v>
      </c>
      <c r="N76">
        <f>VLOOKUP($F76,标准数值!$C:$Y,N$1,FALSE)</f>
        <v>4871.4999999999991</v>
      </c>
      <c r="O76">
        <f>VLOOKUP($F76,标准数值!$C:$Y,O$1,FALSE)</f>
        <v>2435.7000000000003</v>
      </c>
      <c r="P76">
        <f>VLOOKUP($F76,标准数值!$C:$Y,P$1,FALSE)</f>
        <v>2435.7000000000003</v>
      </c>
      <c r="Q76">
        <f>VLOOKUP($F76,标准数值!$C:$Y,Q$1,FALSE)</f>
        <v>2435.7000000000003</v>
      </c>
    </row>
    <row r="77" spans="5:17" x14ac:dyDescent="0.15">
      <c r="E77">
        <f t="shared" si="3"/>
        <v>32.055510542249102</v>
      </c>
      <c r="F77">
        <v>70</v>
      </c>
      <c r="G77">
        <f>VLOOKUP($F77,标准数值!$C:$Y,G$1,FALSE)</f>
        <v>2564.0000000000005</v>
      </c>
      <c r="H77">
        <f>VLOOKUP($F77,标准数值!$C:$Y,H$1,FALSE)</f>
        <v>7179.9999999999982</v>
      </c>
      <c r="I77">
        <f>VLOOKUP($F77,标准数值!$C:$Y,I$1,FALSE)</f>
        <v>14872.999999999995</v>
      </c>
      <c r="J77">
        <f>VLOOKUP($F77,标准数值!$C:$Y,J$1,FALSE)</f>
        <v>2564.0000000000005</v>
      </c>
      <c r="K77">
        <f>VLOOKUP($F77,标准数值!$C:$Y,K$1,FALSE)</f>
        <v>3590.0000000000005</v>
      </c>
      <c r="L77">
        <f>VLOOKUP($F77,标准数值!$C:$Y,L$1,FALSE)</f>
        <v>7693.0000000000036</v>
      </c>
      <c r="M77">
        <f>VLOOKUP($F77,标准数值!$C:$Y,M$1,FALSE)</f>
        <v>5127.9999999999991</v>
      </c>
      <c r="N77">
        <f>VLOOKUP($F77,标准数值!$C:$Y,N$1,FALSE)</f>
        <v>5127.9999999999991</v>
      </c>
      <c r="O77">
        <f>VLOOKUP($F77,标准数值!$C:$Y,O$1,FALSE)</f>
        <v>2564.0000000000005</v>
      </c>
      <c r="P77">
        <f>VLOOKUP($F77,标准数值!$C:$Y,P$1,FALSE)</f>
        <v>2564.0000000000005</v>
      </c>
      <c r="Q77">
        <f>VLOOKUP($F77,标准数值!$C:$Y,Q$1,FALSE)</f>
        <v>2564.0000000000005</v>
      </c>
    </row>
    <row r="78" spans="5:17" x14ac:dyDescent="0.15">
      <c r="E78">
        <f t="shared" si="3"/>
        <v>34.357096199182592</v>
      </c>
      <c r="F78">
        <v>71</v>
      </c>
      <c r="G78">
        <f>VLOOKUP($F78,标准数值!$C:$Y,G$1,FALSE)</f>
        <v>2820.6000000000004</v>
      </c>
      <c r="H78">
        <f>VLOOKUP($F78,标准数值!$C:$Y,H$1,FALSE)</f>
        <v>7795.7999999999984</v>
      </c>
      <c r="I78">
        <f>VLOOKUP($F78,标准数值!$C:$Y,I$1,FALSE)</f>
        <v>16361.099999999995</v>
      </c>
      <c r="J78">
        <f>VLOOKUP($F78,标准数值!$C:$Y,J$1,FALSE)</f>
        <v>2820.6000000000004</v>
      </c>
      <c r="K78">
        <f>VLOOKUP($F78,标准数值!$C:$Y,K$1,FALSE)</f>
        <v>4051.8000000000006</v>
      </c>
      <c r="L78">
        <f>VLOOKUP($F78,标准数值!$C:$Y,L$1,FALSE)</f>
        <v>8462.7000000000044</v>
      </c>
      <c r="M78">
        <f>VLOOKUP($F78,标准数值!$C:$Y,M$1,FALSE)</f>
        <v>5641.1999999999989</v>
      </c>
      <c r="N78">
        <f>VLOOKUP($F78,标准数值!$C:$Y,N$1,FALSE)</f>
        <v>5641.1999999999989</v>
      </c>
      <c r="O78">
        <f>VLOOKUP($F78,标准数值!$C:$Y,O$1,FALSE)</f>
        <v>2820.6000000000004</v>
      </c>
      <c r="P78">
        <f>VLOOKUP($F78,标准数值!$C:$Y,P$1,FALSE)</f>
        <v>2820.6000000000004</v>
      </c>
      <c r="Q78">
        <f>VLOOKUP($F78,标准数值!$C:$Y,Q$1,FALSE)</f>
        <v>2820.6000000000004</v>
      </c>
    </row>
    <row r="79" spans="5:17" x14ac:dyDescent="0.15">
      <c r="E79">
        <f t="shared" si="3"/>
        <v>36.823935706283912</v>
      </c>
      <c r="F79">
        <v>72</v>
      </c>
      <c r="G79">
        <f>VLOOKUP($F79,标准数值!$C:$Y,G$1,FALSE)</f>
        <v>3077.2000000000003</v>
      </c>
      <c r="H79">
        <f>VLOOKUP($F79,标准数值!$C:$Y,H$1,FALSE)</f>
        <v>8411.5999999999985</v>
      </c>
      <c r="I79">
        <f>VLOOKUP($F79,标准数值!$C:$Y,I$1,FALSE)</f>
        <v>17849.199999999993</v>
      </c>
      <c r="J79">
        <f>VLOOKUP($F79,标准数值!$C:$Y,J$1,FALSE)</f>
        <v>3077.2000000000003</v>
      </c>
      <c r="K79">
        <f>VLOOKUP($F79,标准数值!$C:$Y,K$1,FALSE)</f>
        <v>4513.6000000000004</v>
      </c>
      <c r="L79">
        <f>VLOOKUP($F79,标准数值!$C:$Y,L$1,FALSE)</f>
        <v>9232.4000000000051</v>
      </c>
      <c r="M79">
        <f>VLOOKUP($F79,标准数值!$C:$Y,M$1,FALSE)</f>
        <v>6154.3999999999987</v>
      </c>
      <c r="N79">
        <f>VLOOKUP($F79,标准数值!$C:$Y,N$1,FALSE)</f>
        <v>6154.3999999999987</v>
      </c>
      <c r="O79">
        <f>VLOOKUP($F79,标准数值!$C:$Y,O$1,FALSE)</f>
        <v>3077.2000000000003</v>
      </c>
      <c r="P79">
        <f>VLOOKUP($F79,标准数值!$C:$Y,P$1,FALSE)</f>
        <v>3077.2000000000003</v>
      </c>
      <c r="Q79">
        <f>VLOOKUP($F79,标准数值!$C:$Y,Q$1,FALSE)</f>
        <v>3077.2000000000003</v>
      </c>
    </row>
    <row r="80" spans="5:17" x14ac:dyDescent="0.15">
      <c r="E80">
        <f t="shared" si="3"/>
        <v>39.467894289995101</v>
      </c>
      <c r="F80">
        <v>73</v>
      </c>
      <c r="G80">
        <f>VLOOKUP($F80,标准数值!$C:$Y,G$1,FALSE)</f>
        <v>3333.8</v>
      </c>
      <c r="H80">
        <f>VLOOKUP($F80,标准数值!$C:$Y,H$1,FALSE)</f>
        <v>9027.3999999999978</v>
      </c>
      <c r="I80">
        <f>VLOOKUP($F80,标准数值!$C:$Y,I$1,FALSE)</f>
        <v>19337.299999999992</v>
      </c>
      <c r="J80">
        <f>VLOOKUP($F80,标准数值!$C:$Y,J$1,FALSE)</f>
        <v>3333.8</v>
      </c>
      <c r="K80">
        <f>VLOOKUP($F80,标准数值!$C:$Y,K$1,FALSE)</f>
        <v>4975.4000000000005</v>
      </c>
      <c r="L80">
        <f>VLOOKUP($F80,标准数值!$C:$Y,L$1,FALSE)</f>
        <v>10002.100000000006</v>
      </c>
      <c r="M80">
        <f>VLOOKUP($F80,标准数值!$C:$Y,M$1,FALSE)</f>
        <v>6667.5999999999985</v>
      </c>
      <c r="N80">
        <f>VLOOKUP($F80,标准数值!$C:$Y,N$1,FALSE)</f>
        <v>6667.5999999999985</v>
      </c>
      <c r="O80">
        <f>VLOOKUP($F80,标准数值!$C:$Y,O$1,FALSE)</f>
        <v>3333.8</v>
      </c>
      <c r="P80">
        <f>VLOOKUP($F80,标准数值!$C:$Y,P$1,FALSE)</f>
        <v>3333.8</v>
      </c>
      <c r="Q80">
        <f>VLOOKUP($F80,标准数值!$C:$Y,Q$1,FALSE)</f>
        <v>3333.8</v>
      </c>
    </row>
    <row r="81" spans="5:17" x14ac:dyDescent="0.15">
      <c r="E81">
        <f t="shared" si="3"/>
        <v>42.301689100016759</v>
      </c>
      <c r="F81">
        <v>74</v>
      </c>
      <c r="G81">
        <f>VLOOKUP($F81,标准数值!$C:$Y,G$1,FALSE)</f>
        <v>3590.4</v>
      </c>
      <c r="H81">
        <f>VLOOKUP($F81,标准数值!$C:$Y,H$1,FALSE)</f>
        <v>9643.1999999999971</v>
      </c>
      <c r="I81">
        <f>VLOOKUP($F81,标准数值!$C:$Y,I$1,FALSE)</f>
        <v>20825.399999999991</v>
      </c>
      <c r="J81">
        <f>VLOOKUP($F81,标准数值!$C:$Y,J$1,FALSE)</f>
        <v>3590.4</v>
      </c>
      <c r="K81">
        <f>VLOOKUP($F81,标准数值!$C:$Y,K$1,FALSE)</f>
        <v>5437.2000000000007</v>
      </c>
      <c r="L81">
        <f>VLOOKUP($F81,标准数值!$C:$Y,L$1,FALSE)</f>
        <v>10771.800000000007</v>
      </c>
      <c r="M81">
        <f>VLOOKUP($F81,标准数值!$C:$Y,M$1,FALSE)</f>
        <v>7180.7999999999984</v>
      </c>
      <c r="N81">
        <f>VLOOKUP($F81,标准数值!$C:$Y,N$1,FALSE)</f>
        <v>7180.7999999999984</v>
      </c>
      <c r="O81">
        <f>VLOOKUP($F81,标准数值!$C:$Y,O$1,FALSE)</f>
        <v>3590.4</v>
      </c>
      <c r="P81">
        <f>VLOOKUP($F81,标准数值!$C:$Y,P$1,FALSE)</f>
        <v>3590.4</v>
      </c>
      <c r="Q81">
        <f>VLOOKUP($F81,标准数值!$C:$Y,Q$1,FALSE)</f>
        <v>3590.4</v>
      </c>
    </row>
    <row r="82" spans="5:17" x14ac:dyDescent="0.15">
      <c r="E82">
        <f t="shared" si="3"/>
        <v>45.338950377397964</v>
      </c>
      <c r="F82">
        <v>75</v>
      </c>
      <c r="G82">
        <f>VLOOKUP($F82,标准数值!$C:$Y,G$1,FALSE)</f>
        <v>3847</v>
      </c>
      <c r="H82">
        <f>VLOOKUP($F82,标准数值!$C:$Y,H$1,FALSE)</f>
        <v>10258.999999999996</v>
      </c>
      <c r="I82">
        <f>VLOOKUP($F82,标准数值!$C:$Y,I$1,FALSE)</f>
        <v>22313.499999999989</v>
      </c>
      <c r="J82">
        <f>VLOOKUP($F82,标准数值!$C:$Y,J$1,FALSE)</f>
        <v>3847</v>
      </c>
      <c r="K82">
        <f>VLOOKUP($F82,标准数值!$C:$Y,K$1,FALSE)</f>
        <v>5899.0000000000009</v>
      </c>
      <c r="L82">
        <f>VLOOKUP($F82,标准数值!$C:$Y,L$1,FALSE)</f>
        <v>11541.500000000007</v>
      </c>
      <c r="M82">
        <f>VLOOKUP($F82,标准数值!$C:$Y,M$1,FALSE)</f>
        <v>7693.9999999999982</v>
      </c>
      <c r="N82">
        <f>VLOOKUP($F82,标准数值!$C:$Y,N$1,FALSE)</f>
        <v>7693.9999999999982</v>
      </c>
      <c r="O82">
        <f>VLOOKUP($F82,标准数值!$C:$Y,O$1,FALSE)</f>
        <v>3847</v>
      </c>
      <c r="P82">
        <f>VLOOKUP($F82,标准数值!$C:$Y,P$1,FALSE)</f>
        <v>3847</v>
      </c>
      <c r="Q82">
        <f>VLOOKUP($F82,标准数值!$C:$Y,Q$1,FALSE)</f>
        <v>3847</v>
      </c>
    </row>
    <row r="83" spans="5:17" x14ac:dyDescent="0.15">
      <c r="E83">
        <f t="shared" si="3"/>
        <v>48.594287014495144</v>
      </c>
      <c r="F83">
        <v>76</v>
      </c>
      <c r="G83">
        <f>VLOOKUP($F83,标准数值!$C:$Y,G$1,FALSE)</f>
        <v>4103.6000000000004</v>
      </c>
      <c r="H83">
        <f>VLOOKUP($F83,标准数值!$C:$Y,H$1,FALSE)</f>
        <v>10874.799999999996</v>
      </c>
      <c r="I83">
        <f>VLOOKUP($F83,标准数值!$C:$Y,I$1,FALSE)</f>
        <v>23801.599999999988</v>
      </c>
      <c r="J83">
        <f>VLOOKUP($F83,标准数值!$C:$Y,J$1,FALSE)</f>
        <v>4103.6000000000004</v>
      </c>
      <c r="K83">
        <f>VLOOKUP($F83,标准数值!$C:$Y,K$1,FALSE)</f>
        <v>6360.8000000000011</v>
      </c>
      <c r="L83">
        <f>VLOOKUP($F83,标准数值!$C:$Y,L$1,FALSE)</f>
        <v>12311.200000000008</v>
      </c>
      <c r="M83">
        <f>VLOOKUP($F83,标准数值!$C:$Y,M$1,FALSE)</f>
        <v>8207.1999999999989</v>
      </c>
      <c r="N83">
        <f>VLOOKUP($F83,标准数值!$C:$Y,N$1,FALSE)</f>
        <v>8207.1999999999989</v>
      </c>
      <c r="O83">
        <f>VLOOKUP($F83,标准数值!$C:$Y,O$1,FALSE)</f>
        <v>4103.6000000000004</v>
      </c>
      <c r="P83">
        <f>VLOOKUP($F83,标准数值!$C:$Y,P$1,FALSE)</f>
        <v>4103.6000000000004</v>
      </c>
      <c r="Q83">
        <f>VLOOKUP($F83,标准数值!$C:$Y,Q$1,FALSE)</f>
        <v>4103.6000000000004</v>
      </c>
    </row>
    <row r="84" spans="5:17" x14ac:dyDescent="0.15">
      <c r="E84">
        <f t="shared" si="3"/>
        <v>52.083356822135904</v>
      </c>
      <c r="F84">
        <v>77</v>
      </c>
      <c r="G84">
        <f>VLOOKUP($F84,标准数值!$C:$Y,G$1,FALSE)</f>
        <v>4360.2000000000007</v>
      </c>
      <c r="H84">
        <f>VLOOKUP($F84,标准数值!$C:$Y,H$1,FALSE)</f>
        <v>11490.599999999995</v>
      </c>
      <c r="I84">
        <f>VLOOKUP($F84,标准数值!$C:$Y,I$1,FALSE)</f>
        <v>25289.699999999986</v>
      </c>
      <c r="J84">
        <f>VLOOKUP($F84,标准数值!$C:$Y,J$1,FALSE)</f>
        <v>4360.2000000000007</v>
      </c>
      <c r="K84">
        <f>VLOOKUP($F84,标准数值!$C:$Y,K$1,FALSE)</f>
        <v>6822.6000000000013</v>
      </c>
      <c r="L84">
        <f>VLOOKUP($F84,标准数值!$C:$Y,L$1,FALSE)</f>
        <v>13080.900000000009</v>
      </c>
      <c r="M84">
        <f>VLOOKUP($F84,标准数值!$C:$Y,M$1,FALSE)</f>
        <v>8720.4</v>
      </c>
      <c r="N84">
        <f>VLOOKUP($F84,标准数值!$C:$Y,N$1,FALSE)</f>
        <v>8720.4</v>
      </c>
      <c r="O84">
        <f>VLOOKUP($F84,标准数值!$C:$Y,O$1,FALSE)</f>
        <v>4360.2000000000007</v>
      </c>
      <c r="P84">
        <f>VLOOKUP($F84,标准数值!$C:$Y,P$1,FALSE)</f>
        <v>4360.2000000000007</v>
      </c>
      <c r="Q84">
        <f>VLOOKUP($F84,标准数值!$C:$Y,Q$1,FALSE)</f>
        <v>4360.2000000000007</v>
      </c>
    </row>
    <row r="85" spans="5:17" x14ac:dyDescent="0.15">
      <c r="E85">
        <f t="shared" si="3"/>
        <v>55.822941841965267</v>
      </c>
      <c r="F85">
        <v>78</v>
      </c>
      <c r="G85">
        <f>VLOOKUP($F85,标准数值!$C:$Y,G$1,FALSE)</f>
        <v>4616.8000000000011</v>
      </c>
      <c r="H85">
        <f>VLOOKUP($F85,标准数值!$C:$Y,H$1,FALSE)</f>
        <v>12106.399999999994</v>
      </c>
      <c r="I85">
        <f>VLOOKUP($F85,标准数值!$C:$Y,I$1,FALSE)</f>
        <v>26777.799999999985</v>
      </c>
      <c r="J85">
        <f>VLOOKUP($F85,标准数值!$C:$Y,J$1,FALSE)</f>
        <v>4616.8000000000011</v>
      </c>
      <c r="K85">
        <f>VLOOKUP($F85,标准数值!$C:$Y,K$1,FALSE)</f>
        <v>7284.4000000000015</v>
      </c>
      <c r="L85">
        <f>VLOOKUP($F85,标准数值!$C:$Y,L$1,FALSE)</f>
        <v>13850.600000000009</v>
      </c>
      <c r="M85">
        <f>VLOOKUP($F85,标准数值!$C:$Y,M$1,FALSE)</f>
        <v>9233.6</v>
      </c>
      <c r="N85">
        <f>VLOOKUP($F85,标准数值!$C:$Y,N$1,FALSE)</f>
        <v>9233.6</v>
      </c>
      <c r="O85">
        <f>VLOOKUP($F85,标准数值!$C:$Y,O$1,FALSE)</f>
        <v>4616.8000000000011</v>
      </c>
      <c r="P85">
        <f>VLOOKUP($F85,标准数值!$C:$Y,P$1,FALSE)</f>
        <v>4616.8000000000011</v>
      </c>
      <c r="Q85">
        <f>VLOOKUP($F85,标准数值!$C:$Y,Q$1,FALSE)</f>
        <v>4616.8000000000011</v>
      </c>
    </row>
    <row r="86" spans="5:17" x14ac:dyDescent="0.15">
      <c r="E86">
        <f t="shared" si="3"/>
        <v>59.831029066218385</v>
      </c>
      <c r="F86">
        <v>79</v>
      </c>
      <c r="G86">
        <f>VLOOKUP($F86,标准数值!$C:$Y,G$1,FALSE)</f>
        <v>4873.4000000000015</v>
      </c>
      <c r="H86">
        <f>VLOOKUP($F86,标准数值!$C:$Y,H$1,FALSE)</f>
        <v>12722.199999999993</v>
      </c>
      <c r="I86">
        <f>VLOOKUP($F86,标准数值!$C:$Y,I$1,FALSE)</f>
        <v>28265.899999999983</v>
      </c>
      <c r="J86">
        <f>VLOOKUP($F86,标准数值!$C:$Y,J$1,FALSE)</f>
        <v>4873.4000000000015</v>
      </c>
      <c r="K86">
        <f>VLOOKUP($F86,标准数值!$C:$Y,K$1,FALSE)</f>
        <v>7746.2000000000016</v>
      </c>
      <c r="L86">
        <f>VLOOKUP($F86,标准数值!$C:$Y,L$1,FALSE)</f>
        <v>14620.30000000001</v>
      </c>
      <c r="M86">
        <f>VLOOKUP($F86,标准数值!$C:$Y,M$1,FALSE)</f>
        <v>9746.8000000000011</v>
      </c>
      <c r="N86">
        <f>VLOOKUP($F86,标准数值!$C:$Y,N$1,FALSE)</f>
        <v>9746.8000000000011</v>
      </c>
      <c r="O86">
        <f>VLOOKUP($F86,标准数值!$C:$Y,O$1,FALSE)</f>
        <v>4873.4000000000015</v>
      </c>
      <c r="P86">
        <f>VLOOKUP($F86,标准数值!$C:$Y,P$1,FALSE)</f>
        <v>4873.4000000000015</v>
      </c>
      <c r="Q86">
        <f>VLOOKUP($F86,标准数值!$C:$Y,Q$1,FALSE)</f>
        <v>4873.4000000000015</v>
      </c>
    </row>
    <row r="87" spans="5:17" x14ac:dyDescent="0.15">
      <c r="E87">
        <f t="shared" si="3"/>
        <v>64.126896953172889</v>
      </c>
      <c r="F87">
        <v>80</v>
      </c>
      <c r="G87">
        <f>VLOOKUP($F87,标准数值!$C:$Y,G$1,FALSE)</f>
        <v>5130.0000000000018</v>
      </c>
      <c r="H87">
        <f>VLOOKUP($F87,标准数值!$C:$Y,H$1,FALSE)</f>
        <v>13337.999999999993</v>
      </c>
      <c r="I87">
        <f>VLOOKUP($F87,标准数值!$C:$Y,I$1,FALSE)</f>
        <v>29753.999999999982</v>
      </c>
      <c r="J87">
        <f>VLOOKUP($F87,标准数值!$C:$Y,J$1,FALSE)</f>
        <v>5130.0000000000018</v>
      </c>
      <c r="K87">
        <f>VLOOKUP($F87,标准数值!$C:$Y,K$1,FALSE)</f>
        <v>8208.0000000000018</v>
      </c>
      <c r="L87">
        <f>VLOOKUP($F87,标准数值!$C:$Y,L$1,FALSE)</f>
        <v>15390.000000000011</v>
      </c>
      <c r="M87">
        <f>VLOOKUP($F87,标准数值!$C:$Y,M$1,FALSE)</f>
        <v>10260.000000000002</v>
      </c>
      <c r="N87">
        <f>VLOOKUP($F87,标准数值!$C:$Y,N$1,FALSE)</f>
        <v>10260.000000000002</v>
      </c>
      <c r="O87">
        <f>VLOOKUP($F87,标准数值!$C:$Y,O$1,FALSE)</f>
        <v>5130.0000000000018</v>
      </c>
      <c r="P87">
        <f>VLOOKUP($F87,标准数值!$C:$Y,P$1,FALSE)</f>
        <v>5130.0000000000018</v>
      </c>
      <c r="Q87">
        <f>VLOOKUP($F87,标准数值!$C:$Y,Q$1,FALSE)</f>
        <v>5130.0000000000018</v>
      </c>
    </row>
    <row r="88" spans="5:17" x14ac:dyDescent="0.15">
      <c r="E88">
        <f t="shared" si="3"/>
        <v>68.731208154410695</v>
      </c>
      <c r="F88">
        <v>81</v>
      </c>
      <c r="G88">
        <f>VLOOKUP($F88,标准数值!$C:$Y,G$1,FALSE)</f>
        <v>5643.2000000000016</v>
      </c>
      <c r="H88">
        <f>VLOOKUP($F88,标准数值!$C:$Y,H$1,FALSE)</f>
        <v>14467.199999999993</v>
      </c>
      <c r="I88">
        <f>VLOOKUP($F88,标准数值!$C:$Y,I$1,FALSE)</f>
        <v>32730.999999999982</v>
      </c>
      <c r="J88">
        <f>VLOOKUP($F88,标准数值!$C:$Y,J$1,FALSE)</f>
        <v>5643.2000000000016</v>
      </c>
      <c r="K88">
        <f>VLOOKUP($F88,标准数值!$C:$Y,K$1,FALSE)</f>
        <v>9234.5000000000018</v>
      </c>
      <c r="L88">
        <f>VLOOKUP($F88,标准数值!$C:$Y,L$1,FALSE)</f>
        <v>16929.80000000001</v>
      </c>
      <c r="M88">
        <f>VLOOKUP($F88,标准数值!$C:$Y,M$1,FALSE)</f>
        <v>11286.500000000002</v>
      </c>
      <c r="N88">
        <f>VLOOKUP($F88,标准数值!$C:$Y,N$1,FALSE)</f>
        <v>11286.500000000002</v>
      </c>
      <c r="O88">
        <f>VLOOKUP($F88,标准数值!$C:$Y,O$1,FALSE)</f>
        <v>5643.2000000000016</v>
      </c>
      <c r="P88">
        <f>VLOOKUP($F88,标准数值!$C:$Y,P$1,FALSE)</f>
        <v>5643.2000000000016</v>
      </c>
      <c r="Q88">
        <f>VLOOKUP($F88,标准数值!$C:$Y,Q$1,FALSE)</f>
        <v>5643.2000000000016</v>
      </c>
    </row>
    <row r="89" spans="5:17" x14ac:dyDescent="0.15">
      <c r="E89">
        <f t="shared" si="3"/>
        <v>73.666108899897395</v>
      </c>
      <c r="F89">
        <v>82</v>
      </c>
      <c r="G89">
        <f>VLOOKUP($F89,标准数值!$C:$Y,G$1,FALSE)</f>
        <v>6156.4000000000015</v>
      </c>
      <c r="H89">
        <f>VLOOKUP($F89,标准数值!$C:$Y,H$1,FALSE)</f>
        <v>15596.399999999994</v>
      </c>
      <c r="I89">
        <f>VLOOKUP($F89,标准数值!$C:$Y,I$1,FALSE)</f>
        <v>35707.999999999985</v>
      </c>
      <c r="J89">
        <f>VLOOKUP($F89,标准数值!$C:$Y,J$1,FALSE)</f>
        <v>6156.4000000000015</v>
      </c>
      <c r="K89">
        <f>VLOOKUP($F89,标准数值!$C:$Y,K$1,FALSE)</f>
        <v>10261.000000000002</v>
      </c>
      <c r="L89">
        <f>VLOOKUP($F89,标准数值!$C:$Y,L$1,FALSE)</f>
        <v>18469.600000000009</v>
      </c>
      <c r="M89">
        <f>VLOOKUP($F89,标准数值!$C:$Y,M$1,FALSE)</f>
        <v>12313.000000000002</v>
      </c>
      <c r="N89">
        <f>VLOOKUP($F89,标准数值!$C:$Y,N$1,FALSE)</f>
        <v>12313.000000000002</v>
      </c>
      <c r="O89">
        <f>VLOOKUP($F89,标准数值!$C:$Y,O$1,FALSE)</f>
        <v>6156.4000000000015</v>
      </c>
      <c r="P89">
        <f>VLOOKUP($F89,标准数值!$C:$Y,P$1,FALSE)</f>
        <v>6156.4000000000015</v>
      </c>
      <c r="Q89">
        <f>VLOOKUP($F89,标准数值!$C:$Y,Q$1,FALSE)</f>
        <v>6156.4000000000015</v>
      </c>
    </row>
    <row r="90" spans="5:17" x14ac:dyDescent="0.15">
      <c r="E90">
        <f t="shared" si="3"/>
        <v>78.955335518910047</v>
      </c>
      <c r="F90">
        <v>83</v>
      </c>
      <c r="G90">
        <f>VLOOKUP($F90,标准数值!$C:$Y,G$1,FALSE)</f>
        <v>6669.6000000000013</v>
      </c>
      <c r="H90">
        <f>VLOOKUP($F90,标准数值!$C:$Y,H$1,FALSE)</f>
        <v>16725.599999999995</v>
      </c>
      <c r="I90">
        <f>VLOOKUP($F90,标准数值!$C:$Y,I$1,FALSE)</f>
        <v>38684.999999999985</v>
      </c>
      <c r="J90">
        <f>VLOOKUP($F90,标准数值!$C:$Y,J$1,FALSE)</f>
        <v>6669.6000000000013</v>
      </c>
      <c r="K90">
        <f>VLOOKUP($F90,标准数值!$C:$Y,K$1,FALSE)</f>
        <v>11287.500000000002</v>
      </c>
      <c r="L90">
        <f>VLOOKUP($F90,标准数值!$C:$Y,L$1,FALSE)</f>
        <v>20009.400000000009</v>
      </c>
      <c r="M90">
        <f>VLOOKUP($F90,标准数值!$C:$Y,M$1,FALSE)</f>
        <v>13339.500000000002</v>
      </c>
      <c r="N90">
        <f>VLOOKUP($F90,标准数值!$C:$Y,N$1,FALSE)</f>
        <v>13339.500000000002</v>
      </c>
      <c r="O90">
        <f>VLOOKUP($F90,标准数值!$C:$Y,O$1,FALSE)</f>
        <v>6669.6000000000013</v>
      </c>
      <c r="P90">
        <f>VLOOKUP($F90,标准数值!$C:$Y,P$1,FALSE)</f>
        <v>6669.6000000000013</v>
      </c>
      <c r="Q90">
        <f>VLOOKUP($F90,标准数值!$C:$Y,Q$1,FALSE)</f>
        <v>6669.6000000000013</v>
      </c>
    </row>
    <row r="91" spans="5:17" x14ac:dyDescent="0.15">
      <c r="E91">
        <f t="shared" si="3"/>
        <v>84.624328609167804</v>
      </c>
      <c r="F91">
        <v>84</v>
      </c>
      <c r="G91">
        <f>VLOOKUP($F91,标准数值!$C:$Y,G$1,FALSE)</f>
        <v>7182.8000000000011</v>
      </c>
      <c r="H91">
        <f>VLOOKUP($F91,标准数值!$C:$Y,H$1,FALSE)</f>
        <v>17854.799999999996</v>
      </c>
      <c r="I91">
        <f>VLOOKUP($F91,标准数值!$C:$Y,I$1,FALSE)</f>
        <v>41661.999999999985</v>
      </c>
      <c r="J91">
        <f>VLOOKUP($F91,标准数值!$C:$Y,J$1,FALSE)</f>
        <v>7182.8000000000011</v>
      </c>
      <c r="K91">
        <f>VLOOKUP($F91,标准数值!$C:$Y,K$1,FALSE)</f>
        <v>12314.000000000002</v>
      </c>
      <c r="L91">
        <f>VLOOKUP($F91,标准数值!$C:$Y,L$1,FALSE)</f>
        <v>21549.200000000008</v>
      </c>
      <c r="M91">
        <f>VLOOKUP($F91,标准数值!$C:$Y,M$1,FALSE)</f>
        <v>14366.000000000002</v>
      </c>
      <c r="N91">
        <f>VLOOKUP($F91,标准数值!$C:$Y,N$1,FALSE)</f>
        <v>14366.000000000002</v>
      </c>
      <c r="O91">
        <f>VLOOKUP($F91,标准数值!$C:$Y,O$1,FALSE)</f>
        <v>7182.8000000000011</v>
      </c>
      <c r="P91">
        <f>VLOOKUP($F91,标准数值!$C:$Y,P$1,FALSE)</f>
        <v>7182.8000000000011</v>
      </c>
      <c r="Q91">
        <f>VLOOKUP($F91,标准数值!$C:$Y,Q$1,FALSE)</f>
        <v>7182.8000000000011</v>
      </c>
    </row>
    <row r="92" spans="5:17" x14ac:dyDescent="0.15">
      <c r="E92">
        <f t="shared" si="3"/>
        <v>90.700355403306077</v>
      </c>
      <c r="F92">
        <v>85</v>
      </c>
      <c r="G92">
        <f>VLOOKUP($F92,标准数值!$C:$Y,G$1,FALSE)</f>
        <v>7696.0000000000009</v>
      </c>
      <c r="H92">
        <f>VLOOKUP($F92,标准数值!$C:$Y,H$1,FALSE)</f>
        <v>18983.999999999996</v>
      </c>
      <c r="I92">
        <f>VLOOKUP($F92,标准数值!$C:$Y,I$1,FALSE)</f>
        <v>44638.999999999985</v>
      </c>
      <c r="J92">
        <f>VLOOKUP($F92,标准数值!$C:$Y,J$1,FALSE)</f>
        <v>7696.0000000000009</v>
      </c>
      <c r="K92">
        <f>VLOOKUP($F92,标准数值!$C:$Y,K$1,FALSE)</f>
        <v>13340.500000000002</v>
      </c>
      <c r="L92">
        <f>VLOOKUP($F92,标准数值!$C:$Y,L$1,FALSE)</f>
        <v>23089.000000000007</v>
      </c>
      <c r="M92">
        <f>VLOOKUP($F92,标准数值!$C:$Y,M$1,FALSE)</f>
        <v>15392.500000000002</v>
      </c>
      <c r="N92">
        <f>VLOOKUP($F92,标准数值!$C:$Y,N$1,FALSE)</f>
        <v>15392.500000000002</v>
      </c>
      <c r="O92">
        <f>VLOOKUP($F92,标准数值!$C:$Y,O$1,FALSE)</f>
        <v>7696.0000000000009</v>
      </c>
      <c r="P92">
        <f>VLOOKUP($F92,标准数值!$C:$Y,P$1,FALSE)</f>
        <v>7696.0000000000009</v>
      </c>
      <c r="Q92">
        <f>VLOOKUP($F92,标准数值!$C:$Y,Q$1,FALSE)</f>
        <v>7696.0000000000009</v>
      </c>
    </row>
    <row r="93" spans="5:17" x14ac:dyDescent="0.15">
      <c r="E93">
        <f t="shared" si="3"/>
        <v>97.212640921263443</v>
      </c>
      <c r="F93">
        <v>86</v>
      </c>
      <c r="G93">
        <f>VLOOKUP($F93,标准数值!$C:$Y,G$1,FALSE)</f>
        <v>8209.2000000000007</v>
      </c>
      <c r="H93">
        <f>VLOOKUP($F93,标准数值!$C:$Y,H$1,FALSE)</f>
        <v>20113.199999999997</v>
      </c>
      <c r="I93">
        <f>VLOOKUP($F93,标准数值!$C:$Y,I$1,FALSE)</f>
        <v>47615.999999999985</v>
      </c>
      <c r="J93">
        <f>VLOOKUP($F93,标准数值!$C:$Y,J$1,FALSE)</f>
        <v>8209.2000000000007</v>
      </c>
      <c r="K93">
        <f>VLOOKUP($F93,标准数值!$C:$Y,K$1,FALSE)</f>
        <v>14367.000000000002</v>
      </c>
      <c r="L93">
        <f>VLOOKUP($F93,标准数值!$C:$Y,L$1,FALSE)</f>
        <v>24628.800000000007</v>
      </c>
      <c r="M93">
        <f>VLOOKUP($F93,标准数值!$C:$Y,M$1,FALSE)</f>
        <v>16419</v>
      </c>
      <c r="N93">
        <f>VLOOKUP($F93,标准数值!$C:$Y,N$1,FALSE)</f>
        <v>16419</v>
      </c>
      <c r="O93">
        <f>VLOOKUP($F93,标准数值!$C:$Y,O$1,FALSE)</f>
        <v>8209.2000000000007</v>
      </c>
      <c r="P93">
        <f>VLOOKUP($F93,标准数值!$C:$Y,P$1,FALSE)</f>
        <v>8209.2000000000007</v>
      </c>
      <c r="Q93">
        <f>VLOOKUP($F93,标准数值!$C:$Y,Q$1,FALSE)</f>
        <v>8209.2000000000007</v>
      </c>
    </row>
    <row r="94" spans="5:17" x14ac:dyDescent="0.15">
      <c r="E94">
        <f t="shared" si="3"/>
        <v>104.19250853941018</v>
      </c>
      <c r="F94">
        <v>87</v>
      </c>
      <c r="G94">
        <f>VLOOKUP($F94,标准数值!$C:$Y,G$1,FALSE)</f>
        <v>8722.4000000000015</v>
      </c>
      <c r="H94">
        <f>VLOOKUP($F94,标准数值!$C:$Y,H$1,FALSE)</f>
        <v>21242.399999999998</v>
      </c>
      <c r="I94">
        <f>VLOOKUP($F94,标准数值!$C:$Y,I$1,FALSE)</f>
        <v>50592.999999999985</v>
      </c>
      <c r="J94">
        <f>VLOOKUP($F94,标准数值!$C:$Y,J$1,FALSE)</f>
        <v>8722.4000000000015</v>
      </c>
      <c r="K94">
        <f>VLOOKUP($F94,标准数值!$C:$Y,K$1,FALSE)</f>
        <v>15393.500000000002</v>
      </c>
      <c r="L94">
        <f>VLOOKUP($F94,标准数值!$C:$Y,L$1,FALSE)</f>
        <v>26168.600000000006</v>
      </c>
      <c r="M94">
        <f>VLOOKUP($F94,标准数值!$C:$Y,M$1,FALSE)</f>
        <v>17445.5</v>
      </c>
      <c r="N94">
        <f>VLOOKUP($F94,标准数值!$C:$Y,N$1,FALSE)</f>
        <v>17445.5</v>
      </c>
      <c r="O94">
        <f>VLOOKUP($F94,标准数值!$C:$Y,O$1,FALSE)</f>
        <v>8722.4000000000015</v>
      </c>
      <c r="P94">
        <f>VLOOKUP($F94,标准数值!$C:$Y,P$1,FALSE)</f>
        <v>8722.4000000000015</v>
      </c>
      <c r="Q94">
        <f>VLOOKUP($F94,标准数值!$C:$Y,Q$1,FALSE)</f>
        <v>8722.4000000000015</v>
      </c>
    </row>
    <row r="95" spans="5:17" x14ac:dyDescent="0.15">
      <c r="E95">
        <f t="shared" si="3"/>
        <v>111.67353065253987</v>
      </c>
      <c r="F95">
        <v>88</v>
      </c>
      <c r="G95">
        <f>VLOOKUP($F95,标准数值!$C:$Y,G$1,FALSE)</f>
        <v>9235.6000000000022</v>
      </c>
      <c r="H95">
        <f>VLOOKUP($F95,标准数值!$C:$Y,H$1,FALSE)</f>
        <v>22371.599999999999</v>
      </c>
      <c r="I95">
        <f>VLOOKUP($F95,标准数值!$C:$Y,I$1,FALSE)</f>
        <v>53569.999999999985</v>
      </c>
      <c r="J95">
        <f>VLOOKUP($F95,标准数值!$C:$Y,J$1,FALSE)</f>
        <v>9235.6000000000022</v>
      </c>
      <c r="K95">
        <f>VLOOKUP($F95,标准数值!$C:$Y,K$1,FALSE)</f>
        <v>16420</v>
      </c>
      <c r="L95">
        <f>VLOOKUP($F95,标准数值!$C:$Y,L$1,FALSE)</f>
        <v>27708.400000000005</v>
      </c>
      <c r="M95">
        <f>VLOOKUP($F95,标准数值!$C:$Y,M$1,FALSE)</f>
        <v>18472</v>
      </c>
      <c r="N95">
        <f>VLOOKUP($F95,标准数值!$C:$Y,N$1,FALSE)</f>
        <v>18472</v>
      </c>
      <c r="O95">
        <f>VLOOKUP($F95,标准数值!$C:$Y,O$1,FALSE)</f>
        <v>9235.6000000000022</v>
      </c>
      <c r="P95">
        <f>VLOOKUP($F95,标准数值!$C:$Y,P$1,FALSE)</f>
        <v>9235.6000000000022</v>
      </c>
      <c r="Q95">
        <f>VLOOKUP($F95,标准数值!$C:$Y,Q$1,FALSE)</f>
        <v>9235.6000000000022</v>
      </c>
    </row>
    <row r="96" spans="5:17" x14ac:dyDescent="0.15">
      <c r="E96">
        <f t="shared" si="3"/>
        <v>119.69169015339223</v>
      </c>
      <c r="F96">
        <v>89</v>
      </c>
      <c r="G96">
        <f>VLOOKUP($F96,标准数值!$C:$Y,G$1,FALSE)</f>
        <v>9748.8000000000029</v>
      </c>
      <c r="H96">
        <f>VLOOKUP($F96,标准数值!$C:$Y,H$1,FALSE)</f>
        <v>23500.799999999999</v>
      </c>
      <c r="I96">
        <f>VLOOKUP($F96,标准数值!$C:$Y,I$1,FALSE)</f>
        <v>56546.999999999985</v>
      </c>
      <c r="J96">
        <f>VLOOKUP($F96,标准数值!$C:$Y,J$1,FALSE)</f>
        <v>9748.8000000000029</v>
      </c>
      <c r="K96">
        <f>VLOOKUP($F96,标准数值!$C:$Y,K$1,FALSE)</f>
        <v>17446.5</v>
      </c>
      <c r="L96">
        <f>VLOOKUP($F96,标准数值!$C:$Y,L$1,FALSE)</f>
        <v>29248.200000000004</v>
      </c>
      <c r="M96">
        <f>VLOOKUP($F96,标准数值!$C:$Y,M$1,FALSE)</f>
        <v>19498.5</v>
      </c>
      <c r="N96">
        <f>VLOOKUP($F96,标准数值!$C:$Y,N$1,FALSE)</f>
        <v>19498.5</v>
      </c>
      <c r="O96">
        <f>VLOOKUP($F96,标准数值!$C:$Y,O$1,FALSE)</f>
        <v>9748.8000000000029</v>
      </c>
      <c r="P96">
        <f>VLOOKUP($F96,标准数值!$C:$Y,P$1,FALSE)</f>
        <v>9748.8000000000029</v>
      </c>
      <c r="Q96">
        <f>VLOOKUP($F96,标准数值!$C:$Y,Q$1,FALSE)</f>
        <v>9748.8000000000029</v>
      </c>
    </row>
    <row r="97" spans="5:17" x14ac:dyDescent="0.15">
      <c r="E97">
        <f t="shared" si="3"/>
        <v>128.28555350640582</v>
      </c>
      <c r="F97">
        <v>90</v>
      </c>
      <c r="G97">
        <f>VLOOKUP($F97,标准数值!$C:$Y,G$1,FALSE)</f>
        <v>10262.000000000004</v>
      </c>
      <c r="H97">
        <f>VLOOKUP($F97,标准数值!$C:$Y,H$1,FALSE)</f>
        <v>24630</v>
      </c>
      <c r="I97">
        <f>VLOOKUP($F97,标准数值!$C:$Y,I$1,FALSE)</f>
        <v>59523.999999999985</v>
      </c>
      <c r="J97">
        <f>VLOOKUP($F97,标准数值!$C:$Y,J$1,FALSE)</f>
        <v>10262.000000000004</v>
      </c>
      <c r="K97">
        <f>VLOOKUP($F97,标准数值!$C:$Y,K$1,FALSE)</f>
        <v>18473</v>
      </c>
      <c r="L97">
        <f>VLOOKUP($F97,标准数值!$C:$Y,L$1,FALSE)</f>
        <v>30788.000000000004</v>
      </c>
      <c r="M97">
        <f>VLOOKUP($F97,标准数值!$C:$Y,M$1,FALSE)</f>
        <v>20525</v>
      </c>
      <c r="N97">
        <f>VLOOKUP($F97,标准数值!$C:$Y,N$1,FALSE)</f>
        <v>20525</v>
      </c>
      <c r="O97">
        <f>VLOOKUP($F97,标准数值!$C:$Y,O$1,FALSE)</f>
        <v>10262.000000000004</v>
      </c>
      <c r="P97">
        <f>VLOOKUP($F97,标准数值!$C:$Y,P$1,FALSE)</f>
        <v>10262.000000000004</v>
      </c>
      <c r="Q97">
        <f>VLOOKUP($F97,标准数值!$C:$Y,Q$1,FALSE)</f>
        <v>10262.000000000004</v>
      </c>
    </row>
    <row r="98" spans="5:17" x14ac:dyDescent="0.15">
      <c r="E98">
        <f t="shared" si="3"/>
        <v>137.49645624816577</v>
      </c>
      <c r="F98">
        <v>91</v>
      </c>
      <c r="G98">
        <f>VLOOKUP($F98,标准数值!$C:$Y,G$1,FALSE)</f>
        <v>11288.800000000003</v>
      </c>
      <c r="H98">
        <f>VLOOKUP($F98,标准数值!$C:$Y,H$1,FALSE)</f>
        <v>26683.7</v>
      </c>
      <c r="I98">
        <f>VLOOKUP($F98,标准数值!$C:$Y,I$1,FALSE)</f>
        <v>65479.399999999987</v>
      </c>
      <c r="J98">
        <f>VLOOKUP($F98,标准数值!$C:$Y,J$1,FALSE)</f>
        <v>11288.800000000003</v>
      </c>
      <c r="K98">
        <f>VLOOKUP($F98,标准数值!$C:$Y,K$1,FALSE)</f>
        <v>20731.8</v>
      </c>
      <c r="L98">
        <f>VLOOKUP($F98,标准数值!$C:$Y,L$1,FALSE)</f>
        <v>33868.400000000001</v>
      </c>
      <c r="M98">
        <f>VLOOKUP($F98,标准数值!$C:$Y,M$1,FALSE)</f>
        <v>22578.6</v>
      </c>
      <c r="N98">
        <f>VLOOKUP($F98,标准数值!$C:$Y,N$1,FALSE)</f>
        <v>22578.6</v>
      </c>
      <c r="O98">
        <f>VLOOKUP($F98,标准数值!$C:$Y,O$1,FALSE)</f>
        <v>11288.800000000003</v>
      </c>
      <c r="P98">
        <f>VLOOKUP($F98,标准数值!$C:$Y,P$1,FALSE)</f>
        <v>11288.800000000003</v>
      </c>
      <c r="Q98">
        <f>VLOOKUP($F98,标准数值!$C:$Y,Q$1,FALSE)</f>
        <v>11288.800000000003</v>
      </c>
    </row>
    <row r="99" spans="5:17" x14ac:dyDescent="0.15">
      <c r="E99">
        <f t="shared" si="3"/>
        <v>147.36870180678409</v>
      </c>
      <c r="F99">
        <v>92</v>
      </c>
      <c r="G99">
        <f>VLOOKUP($F99,标准数值!$C:$Y,G$1,FALSE)</f>
        <v>12315.600000000002</v>
      </c>
      <c r="H99">
        <f>VLOOKUP($F99,标准数值!$C:$Y,H$1,FALSE)</f>
        <v>28737.4</v>
      </c>
      <c r="I99">
        <f>VLOOKUP($F99,标准数值!$C:$Y,I$1,FALSE)</f>
        <v>71434.799999999988</v>
      </c>
      <c r="J99">
        <f>VLOOKUP($F99,标准数值!$C:$Y,J$1,FALSE)</f>
        <v>12315.600000000002</v>
      </c>
      <c r="K99">
        <f>VLOOKUP($F99,标准数值!$C:$Y,K$1,FALSE)</f>
        <v>22990.6</v>
      </c>
      <c r="L99">
        <f>VLOOKUP($F99,标准数值!$C:$Y,L$1,FALSE)</f>
        <v>36948.800000000003</v>
      </c>
      <c r="M99">
        <f>VLOOKUP($F99,标准数值!$C:$Y,M$1,FALSE)</f>
        <v>24632.199999999997</v>
      </c>
      <c r="N99">
        <f>VLOOKUP($F99,标准数值!$C:$Y,N$1,FALSE)</f>
        <v>24632.199999999997</v>
      </c>
      <c r="O99">
        <f>VLOOKUP($F99,标准数值!$C:$Y,O$1,FALSE)</f>
        <v>12315.600000000002</v>
      </c>
      <c r="P99">
        <f>VLOOKUP($F99,标准数值!$C:$Y,P$1,FALSE)</f>
        <v>12315.600000000002</v>
      </c>
      <c r="Q99">
        <f>VLOOKUP($F99,标准数值!$C:$Y,Q$1,FALSE)</f>
        <v>12315.600000000002</v>
      </c>
    </row>
    <row r="100" spans="5:17" x14ac:dyDescent="0.15">
      <c r="E100">
        <f t="shared" si="3"/>
        <v>157.94977459651122</v>
      </c>
      <c r="F100">
        <v>93</v>
      </c>
      <c r="G100">
        <f>VLOOKUP($F100,标准数值!$C:$Y,G$1,FALSE)</f>
        <v>13342.400000000001</v>
      </c>
      <c r="H100">
        <f>VLOOKUP($F100,标准数值!$C:$Y,H$1,FALSE)</f>
        <v>30791.100000000002</v>
      </c>
      <c r="I100">
        <f>VLOOKUP($F100,标准数值!$C:$Y,I$1,FALSE)</f>
        <v>77390.199999999983</v>
      </c>
      <c r="J100">
        <f>VLOOKUP($F100,标准数值!$C:$Y,J$1,FALSE)</f>
        <v>13342.400000000001</v>
      </c>
      <c r="K100">
        <f>VLOOKUP($F100,标准数值!$C:$Y,K$1,FALSE)</f>
        <v>25249.399999999998</v>
      </c>
      <c r="L100">
        <f>VLOOKUP($F100,标准数值!$C:$Y,L$1,FALSE)</f>
        <v>40029.200000000004</v>
      </c>
      <c r="M100">
        <f>VLOOKUP($F100,标准数值!$C:$Y,M$1,FALSE)</f>
        <v>26685.799999999996</v>
      </c>
      <c r="N100">
        <f>VLOOKUP($F100,标准数值!$C:$Y,N$1,FALSE)</f>
        <v>26685.799999999996</v>
      </c>
      <c r="O100">
        <f>VLOOKUP($F100,标准数值!$C:$Y,O$1,FALSE)</f>
        <v>13342.400000000001</v>
      </c>
      <c r="P100">
        <f>VLOOKUP($F100,标准数值!$C:$Y,P$1,FALSE)</f>
        <v>13342.400000000001</v>
      </c>
      <c r="Q100">
        <f>VLOOKUP($F100,标准数值!$C:$Y,Q$1,FALSE)</f>
        <v>13342.400000000001</v>
      </c>
    </row>
    <row r="101" spans="5:17" x14ac:dyDescent="0.15">
      <c r="E101">
        <f t="shared" si="3"/>
        <v>169.29056841254075</v>
      </c>
      <c r="F101">
        <v>94</v>
      </c>
      <c r="G101">
        <f>VLOOKUP($F101,标准数值!$C:$Y,G$1,FALSE)</f>
        <v>14369.2</v>
      </c>
      <c r="H101">
        <f>VLOOKUP($F101,标准数值!$C:$Y,H$1,FALSE)</f>
        <v>32844.800000000003</v>
      </c>
      <c r="I101">
        <f>VLOOKUP($F101,标准数值!$C:$Y,I$1,FALSE)</f>
        <v>83345.599999999977</v>
      </c>
      <c r="J101">
        <f>VLOOKUP($F101,标准数值!$C:$Y,J$1,FALSE)</f>
        <v>14369.2</v>
      </c>
      <c r="K101">
        <f>VLOOKUP($F101,标准数值!$C:$Y,K$1,FALSE)</f>
        <v>27508.199999999997</v>
      </c>
      <c r="L101">
        <f>VLOOKUP($F101,标准数值!$C:$Y,L$1,FALSE)</f>
        <v>43109.600000000006</v>
      </c>
      <c r="M101">
        <f>VLOOKUP($F101,标准数值!$C:$Y,M$1,FALSE)</f>
        <v>28739.399999999994</v>
      </c>
      <c r="N101">
        <f>VLOOKUP($F101,标准数值!$C:$Y,N$1,FALSE)</f>
        <v>28739.399999999994</v>
      </c>
      <c r="O101">
        <f>VLOOKUP($F101,标准数值!$C:$Y,O$1,FALSE)</f>
        <v>14369.2</v>
      </c>
      <c r="P101">
        <f>VLOOKUP($F101,标准数值!$C:$Y,P$1,FALSE)</f>
        <v>14369.2</v>
      </c>
      <c r="Q101">
        <f>VLOOKUP($F101,标准数值!$C:$Y,Q$1,FALSE)</f>
        <v>14369.2</v>
      </c>
    </row>
    <row r="102" spans="5:17" x14ac:dyDescent="0.15">
      <c r="E102">
        <f t="shared" si="3"/>
        <v>181.44563122456123</v>
      </c>
      <c r="F102">
        <v>95</v>
      </c>
      <c r="G102">
        <f>VLOOKUP($F102,标准数值!$C:$Y,G$1,FALSE)</f>
        <v>15396</v>
      </c>
      <c r="H102">
        <f>VLOOKUP($F102,标准数值!$C:$Y,H$1,FALSE)</f>
        <v>34898.5</v>
      </c>
      <c r="I102">
        <f>VLOOKUP($F102,标准数值!$C:$Y,I$1,FALSE)</f>
        <v>89300.999999999971</v>
      </c>
      <c r="J102">
        <f>VLOOKUP($F102,标准数值!$C:$Y,J$1,FALSE)</f>
        <v>15396</v>
      </c>
      <c r="K102">
        <f>VLOOKUP($F102,标准数值!$C:$Y,K$1,FALSE)</f>
        <v>29766.999999999996</v>
      </c>
      <c r="L102">
        <f>VLOOKUP($F102,标准数值!$C:$Y,L$1,FALSE)</f>
        <v>46190.000000000007</v>
      </c>
      <c r="M102">
        <f>VLOOKUP($F102,标准数值!$C:$Y,M$1,FALSE)</f>
        <v>30792.999999999993</v>
      </c>
      <c r="N102">
        <f>VLOOKUP($F102,标准数值!$C:$Y,N$1,FALSE)</f>
        <v>30792.999999999993</v>
      </c>
      <c r="O102">
        <f>VLOOKUP($F102,标准数值!$C:$Y,O$1,FALSE)</f>
        <v>15396</v>
      </c>
      <c r="P102">
        <f>VLOOKUP($F102,标准数值!$C:$Y,P$1,FALSE)</f>
        <v>15396</v>
      </c>
      <c r="Q102">
        <f>VLOOKUP($F102,标准数值!$C:$Y,Q$1,FALSE)</f>
        <v>15396</v>
      </c>
    </row>
    <row r="103" spans="5:17" x14ac:dyDescent="0.15">
      <c r="E103">
        <f t="shared" si="3"/>
        <v>194.47342754648471</v>
      </c>
      <c r="F103">
        <v>96</v>
      </c>
      <c r="G103">
        <f>VLOOKUP($F103,标准数值!$C:$Y,G$1,FALSE)</f>
        <v>16422.8</v>
      </c>
      <c r="H103">
        <f>VLOOKUP($F103,标准数值!$C:$Y,H$1,FALSE)</f>
        <v>36952.199999999997</v>
      </c>
      <c r="I103">
        <f>VLOOKUP($F103,标准数值!$C:$Y,I$1,FALSE)</f>
        <v>95256.399999999965</v>
      </c>
      <c r="J103">
        <f>VLOOKUP($F103,标准数值!$C:$Y,J$1,FALSE)</f>
        <v>16422.8</v>
      </c>
      <c r="K103">
        <f>VLOOKUP($F103,标准数值!$C:$Y,K$1,FALSE)</f>
        <v>32025.799999999996</v>
      </c>
      <c r="L103">
        <f>VLOOKUP($F103,标准数值!$C:$Y,L$1,FALSE)</f>
        <v>49270.400000000009</v>
      </c>
      <c r="M103">
        <f>VLOOKUP($F103,标准数值!$C:$Y,M$1,FALSE)</f>
        <v>32846.599999999991</v>
      </c>
      <c r="N103">
        <f>VLOOKUP($F103,标准数值!$C:$Y,N$1,FALSE)</f>
        <v>32846.599999999991</v>
      </c>
      <c r="O103">
        <f>VLOOKUP($F103,标准数值!$C:$Y,O$1,FALSE)</f>
        <v>16422.8</v>
      </c>
      <c r="P103">
        <f>VLOOKUP($F103,标准数值!$C:$Y,P$1,FALSE)</f>
        <v>16422.8</v>
      </c>
      <c r="Q103">
        <f>VLOOKUP($F103,标准数值!$C:$Y,Q$1,FALSE)</f>
        <v>16422.8</v>
      </c>
    </row>
    <row r="104" spans="5:17" x14ac:dyDescent="0.15">
      <c r="E104">
        <f t="shared" si="3"/>
        <v>208.43661964432235</v>
      </c>
      <c r="F104">
        <v>97</v>
      </c>
      <c r="G104">
        <f>VLOOKUP($F104,标准数值!$C:$Y,G$1,FALSE)</f>
        <v>17449.599999999999</v>
      </c>
      <c r="H104">
        <f>VLOOKUP($F104,标准数值!$C:$Y,H$1,FALSE)</f>
        <v>39005.899999999994</v>
      </c>
      <c r="I104">
        <f>VLOOKUP($F104,标准数值!$C:$Y,I$1,FALSE)</f>
        <v>101211.79999999996</v>
      </c>
      <c r="J104">
        <f>VLOOKUP($F104,标准数值!$C:$Y,J$1,FALSE)</f>
        <v>17449.599999999999</v>
      </c>
      <c r="K104">
        <f>VLOOKUP($F104,标准数值!$C:$Y,K$1,FALSE)</f>
        <v>34284.6</v>
      </c>
      <c r="L104">
        <f>VLOOKUP($F104,标准数值!$C:$Y,L$1,FALSE)</f>
        <v>52350.80000000001</v>
      </c>
      <c r="M104">
        <f>VLOOKUP($F104,标准数值!$C:$Y,M$1,FALSE)</f>
        <v>34900.19999999999</v>
      </c>
      <c r="N104">
        <f>VLOOKUP($F104,标准数值!$C:$Y,N$1,FALSE)</f>
        <v>34900.19999999999</v>
      </c>
      <c r="O104">
        <f>VLOOKUP($F104,标准数值!$C:$Y,O$1,FALSE)</f>
        <v>17449.599999999999</v>
      </c>
      <c r="P104">
        <f>VLOOKUP($F104,标准数值!$C:$Y,P$1,FALSE)</f>
        <v>17449.599999999999</v>
      </c>
      <c r="Q104">
        <f>VLOOKUP($F104,标准数值!$C:$Y,Q$1,FALSE)</f>
        <v>17449.599999999999</v>
      </c>
    </row>
    <row r="105" spans="5:17" x14ac:dyDescent="0.15">
      <c r="E105">
        <f t="shared" si="3"/>
        <v>223.40236893478473</v>
      </c>
      <c r="F105">
        <v>98</v>
      </c>
      <c r="G105">
        <f>VLOOKUP($F105,标准数值!$C:$Y,G$1,FALSE)</f>
        <v>18476.399999999998</v>
      </c>
      <c r="H105">
        <f>VLOOKUP($F105,标准数值!$C:$Y,H$1,FALSE)</f>
        <v>41059.599999999991</v>
      </c>
      <c r="I105">
        <f>VLOOKUP($F105,标准数值!$C:$Y,I$1,FALSE)</f>
        <v>107167.19999999995</v>
      </c>
      <c r="J105">
        <f>VLOOKUP($F105,标准数值!$C:$Y,J$1,FALSE)</f>
        <v>18476.399999999998</v>
      </c>
      <c r="K105">
        <f>VLOOKUP($F105,标准数值!$C:$Y,K$1,FALSE)</f>
        <v>36543.4</v>
      </c>
      <c r="L105">
        <f>VLOOKUP($F105,标准数值!$C:$Y,L$1,FALSE)</f>
        <v>55431.200000000012</v>
      </c>
      <c r="M105">
        <f>VLOOKUP($F105,标准数值!$C:$Y,M$1,FALSE)</f>
        <v>36953.799999999988</v>
      </c>
      <c r="N105">
        <f>VLOOKUP($F105,标准数值!$C:$Y,N$1,FALSE)</f>
        <v>36953.799999999988</v>
      </c>
      <c r="O105">
        <f>VLOOKUP($F105,标准数值!$C:$Y,O$1,FALSE)</f>
        <v>18476.399999999998</v>
      </c>
      <c r="P105">
        <f>VLOOKUP($F105,标准数值!$C:$Y,P$1,FALSE)</f>
        <v>18476.399999999998</v>
      </c>
      <c r="Q105">
        <f>VLOOKUP($F105,标准数值!$C:$Y,Q$1,FALSE)</f>
        <v>18476.399999999998</v>
      </c>
    </row>
    <row r="106" spans="5:17" x14ac:dyDescent="0.15">
      <c r="E106">
        <f t="shared" si="3"/>
        <v>239.44265902430229</v>
      </c>
      <c r="F106">
        <v>99</v>
      </c>
      <c r="G106">
        <f>VLOOKUP($F106,标准数值!$C:$Y,G$1,FALSE)</f>
        <v>19503.199999999997</v>
      </c>
      <c r="H106">
        <f>VLOOKUP($F106,标准数值!$C:$Y,H$1,FALSE)</f>
        <v>43113.299999999988</v>
      </c>
      <c r="I106">
        <f>VLOOKUP($F106,标准数值!$C:$Y,I$1,FALSE)</f>
        <v>113122.59999999995</v>
      </c>
      <c r="J106">
        <f>VLOOKUP($F106,标准数值!$C:$Y,J$1,FALSE)</f>
        <v>19503.199999999997</v>
      </c>
      <c r="K106">
        <f>VLOOKUP($F106,标准数值!$C:$Y,K$1,FALSE)</f>
        <v>38802.200000000004</v>
      </c>
      <c r="L106">
        <f>VLOOKUP($F106,标准数值!$C:$Y,L$1,FALSE)</f>
        <v>58511.600000000013</v>
      </c>
      <c r="M106">
        <f>VLOOKUP($F106,标准数值!$C:$Y,M$1,FALSE)</f>
        <v>39007.399999999987</v>
      </c>
      <c r="N106">
        <f>VLOOKUP($F106,标准数值!$C:$Y,N$1,FALSE)</f>
        <v>39007.399999999987</v>
      </c>
      <c r="O106">
        <f>VLOOKUP($F106,标准数值!$C:$Y,O$1,FALSE)</f>
        <v>19503.199999999997</v>
      </c>
      <c r="P106">
        <f>VLOOKUP($F106,标准数值!$C:$Y,P$1,FALSE)</f>
        <v>19503.199999999997</v>
      </c>
      <c r="Q106">
        <f>VLOOKUP($F106,标准数值!$C:$Y,Q$1,FALSE)</f>
        <v>19503.199999999997</v>
      </c>
    </row>
    <row r="107" spans="5:17" x14ac:dyDescent="0.15">
      <c r="E107">
        <f t="shared" si="3"/>
        <v>256.63464194224724</v>
      </c>
      <c r="F107">
        <v>100</v>
      </c>
      <c r="G107">
        <f>VLOOKUP($F107,标准数值!$C:$Y,G$1,FALSE)</f>
        <v>20529.999999999996</v>
      </c>
      <c r="H107">
        <f>VLOOKUP($F107,标准数值!$C:$Y,H$1,FALSE)</f>
        <v>45166.999999999985</v>
      </c>
      <c r="I107">
        <f>VLOOKUP($F107,标准数值!$C:$Y,I$1,FALSE)</f>
        <v>119077.99999999994</v>
      </c>
      <c r="J107">
        <f>VLOOKUP($F107,标准数值!$C:$Y,J$1,FALSE)</f>
        <v>20529.999999999996</v>
      </c>
      <c r="K107">
        <f>VLOOKUP($F107,标准数值!$C:$Y,K$1,FALSE)</f>
        <v>41061.000000000007</v>
      </c>
      <c r="L107">
        <f>VLOOKUP($F107,标准数值!$C:$Y,L$1,FALSE)</f>
        <v>61592.000000000015</v>
      </c>
      <c r="M107">
        <f>VLOOKUP($F107,标准数值!$C:$Y,M$1,FALSE)</f>
        <v>41060.999999999985</v>
      </c>
      <c r="N107">
        <f>VLOOKUP($F107,标准数值!$C:$Y,N$1,FALSE)</f>
        <v>41060.999999999985</v>
      </c>
      <c r="O107">
        <f>VLOOKUP($F107,标准数值!$C:$Y,O$1,FALSE)</f>
        <v>20529.999999999996</v>
      </c>
      <c r="P107">
        <f>VLOOKUP($F107,标准数值!$C:$Y,P$1,FALSE)</f>
        <v>20529.999999999996</v>
      </c>
      <c r="Q107">
        <f>VLOOKUP($F107,标准数值!$C:$Y,Q$1,FALSE)</f>
        <v>20529.999999999996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workbookViewId="0">
      <selection sqref="A1:XFD104857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2" max="12" width="13.5" bestFit="1" customWidth="1"/>
    <col min="31" max="32" width="13.5" bestFit="1" customWidth="1"/>
    <col min="33" max="33" width="13.5" customWidth="1"/>
    <col min="34" max="34" width="17.5" bestFit="1" customWidth="1"/>
  </cols>
  <sheetData>
    <row r="1" spans="4:34" x14ac:dyDescent="0.15">
      <c r="Z1" t="s">
        <v>75</v>
      </c>
    </row>
    <row r="2" spans="4:34" x14ac:dyDescent="0.15">
      <c r="E2">
        <v>0.25</v>
      </c>
      <c r="H2" t="s">
        <v>234</v>
      </c>
      <c r="Z2" t="s">
        <v>76</v>
      </c>
    </row>
    <row r="3" spans="4:34" x14ac:dyDescent="0.15">
      <c r="E3">
        <v>1.0718000000000001</v>
      </c>
      <c r="H3" t="s">
        <v>235</v>
      </c>
    </row>
    <row r="5" spans="4:34" x14ac:dyDescent="0.15">
      <c r="E5" t="s">
        <v>231</v>
      </c>
      <c r="F5" t="s">
        <v>232</v>
      </c>
      <c r="G5" t="s">
        <v>233</v>
      </c>
      <c r="AB5" t="s">
        <v>81</v>
      </c>
    </row>
    <row r="6" spans="4:34" x14ac:dyDescent="0.15">
      <c r="E6" t="s">
        <v>77</v>
      </c>
      <c r="F6" t="s">
        <v>3</v>
      </c>
      <c r="G6" t="s">
        <v>58</v>
      </c>
      <c r="I6" t="s">
        <v>236</v>
      </c>
      <c r="L6" t="s">
        <v>240</v>
      </c>
      <c r="M6" t="s">
        <v>241</v>
      </c>
      <c r="T6" t="s">
        <v>237</v>
      </c>
      <c r="U6" t="s">
        <v>238</v>
      </c>
      <c r="V6" t="s">
        <v>239</v>
      </c>
      <c r="AB6" t="s">
        <v>82</v>
      </c>
      <c r="AC6" t="s">
        <v>83</v>
      </c>
    </row>
    <row r="7" spans="4:34" x14ac:dyDescent="0.15">
      <c r="E7">
        <f>E$3^F7*E$2</f>
        <v>0.25</v>
      </c>
      <c r="F7">
        <v>0</v>
      </c>
      <c r="G7">
        <v>200</v>
      </c>
      <c r="L7">
        <f>E8-E7</f>
        <v>1.7950000000000021E-2</v>
      </c>
      <c r="M7">
        <f>INT(L7*10000)</f>
        <v>179</v>
      </c>
      <c r="AA7" t="s">
        <v>59</v>
      </c>
      <c r="AB7" t="s">
        <v>9</v>
      </c>
      <c r="AC7" t="s">
        <v>84</v>
      </c>
    </row>
    <row r="8" spans="4:34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L8">
        <f>E8-E7</f>
        <v>1.7950000000000021E-2</v>
      </c>
      <c r="M8">
        <f t="shared" ref="M8:M71" si="1">INT(L8*10000)</f>
        <v>179</v>
      </c>
      <c r="T8">
        <f>G8-G7</f>
        <v>60</v>
      </c>
      <c r="U8">
        <f>INT(T8)</f>
        <v>60</v>
      </c>
      <c r="V8">
        <f>U8*10</f>
        <v>600</v>
      </c>
      <c r="AA8">
        <v>1</v>
      </c>
      <c r="AB8">
        <v>80</v>
      </c>
      <c r="AC8">
        <f>AB8*5</f>
        <v>400</v>
      </c>
    </row>
    <row r="9" spans="4:34" x14ac:dyDescent="0.15">
      <c r="D9" t="s">
        <v>33</v>
      </c>
      <c r="E9">
        <f t="shared" si="0"/>
        <v>0.28718881000000007</v>
      </c>
      <c r="F9">
        <v>2</v>
      </c>
      <c r="G9">
        <v>320</v>
      </c>
      <c r="L9">
        <f t="shared" ref="L9:L72" si="2">E9-E8</f>
        <v>1.9238810000000051E-2</v>
      </c>
      <c r="M9">
        <f t="shared" si="1"/>
        <v>192</v>
      </c>
      <c r="T9">
        <f t="shared" ref="T9:T72" si="3">G9-G8</f>
        <v>60</v>
      </c>
      <c r="U9">
        <f t="shared" ref="U9:U72" si="4">INT(T9)</f>
        <v>60</v>
      </c>
      <c r="V9">
        <f t="shared" ref="V9:V72" si="5">U9*10</f>
        <v>600</v>
      </c>
    </row>
    <row r="10" spans="4:34" x14ac:dyDescent="0.15">
      <c r="D10">
        <v>25</v>
      </c>
      <c r="E10">
        <f t="shared" si="0"/>
        <v>0.30780896655800011</v>
      </c>
      <c r="F10">
        <v>3</v>
      </c>
      <c r="G10">
        <v>380</v>
      </c>
      <c r="L10">
        <f t="shared" si="2"/>
        <v>2.0620156558000036E-2</v>
      </c>
      <c r="M10">
        <f t="shared" si="1"/>
        <v>206</v>
      </c>
      <c r="T10">
        <f t="shared" si="3"/>
        <v>60</v>
      </c>
      <c r="U10">
        <f t="shared" si="4"/>
        <v>60</v>
      </c>
      <c r="V10">
        <f t="shared" si="5"/>
        <v>600</v>
      </c>
    </row>
    <row r="11" spans="4:34" x14ac:dyDescent="0.15">
      <c r="E11">
        <f t="shared" si="0"/>
        <v>0.32990965035686459</v>
      </c>
      <c r="F11">
        <v>4</v>
      </c>
      <c r="G11">
        <v>440</v>
      </c>
      <c r="L11">
        <f t="shared" si="2"/>
        <v>2.2100683798864484E-2</v>
      </c>
      <c r="M11">
        <f t="shared" si="1"/>
        <v>221</v>
      </c>
      <c r="T11">
        <f t="shared" si="3"/>
        <v>60</v>
      </c>
      <c r="U11">
        <f t="shared" si="4"/>
        <v>60</v>
      </c>
      <c r="V11">
        <f t="shared" si="5"/>
        <v>600</v>
      </c>
    </row>
    <row r="12" spans="4:34" x14ac:dyDescent="0.15">
      <c r="E12">
        <f t="shared" si="0"/>
        <v>0.35359716325248752</v>
      </c>
      <c r="F12">
        <v>5</v>
      </c>
      <c r="G12">
        <v>500</v>
      </c>
      <c r="L12">
        <f t="shared" si="2"/>
        <v>2.3687512895622931E-2</v>
      </c>
      <c r="M12">
        <f t="shared" si="1"/>
        <v>236</v>
      </c>
      <c r="T12">
        <f t="shared" si="3"/>
        <v>60</v>
      </c>
      <c r="U12">
        <f t="shared" si="4"/>
        <v>60</v>
      </c>
      <c r="V12">
        <f t="shared" si="5"/>
        <v>600</v>
      </c>
    </row>
    <row r="13" spans="4:34" x14ac:dyDescent="0.15">
      <c r="E13">
        <f t="shared" si="0"/>
        <v>0.37898543957401615</v>
      </c>
      <c r="F13">
        <v>6</v>
      </c>
      <c r="G13">
        <v>560</v>
      </c>
      <c r="L13">
        <f t="shared" si="2"/>
        <v>2.5388276321528624E-2</v>
      </c>
      <c r="M13">
        <f t="shared" si="1"/>
        <v>253</v>
      </c>
      <c r="T13">
        <f t="shared" si="3"/>
        <v>60</v>
      </c>
      <c r="U13">
        <f t="shared" si="4"/>
        <v>60</v>
      </c>
      <c r="V13">
        <f t="shared" si="5"/>
        <v>600</v>
      </c>
    </row>
    <row r="14" spans="4:34" x14ac:dyDescent="0.15">
      <c r="E14">
        <f t="shared" si="0"/>
        <v>0.40619659413543058</v>
      </c>
      <c r="F14">
        <v>7</v>
      </c>
      <c r="G14">
        <v>620</v>
      </c>
      <c r="L14">
        <f t="shared" si="2"/>
        <v>2.721115456141443E-2</v>
      </c>
      <c r="M14">
        <f t="shared" si="1"/>
        <v>272</v>
      </c>
      <c r="T14">
        <f t="shared" si="3"/>
        <v>60</v>
      </c>
      <c r="U14">
        <f t="shared" si="4"/>
        <v>60</v>
      </c>
      <c r="V14">
        <f t="shared" si="5"/>
        <v>600</v>
      </c>
      <c r="AA14" t="s">
        <v>85</v>
      </c>
    </row>
    <row r="15" spans="4:34" x14ac:dyDescent="0.15">
      <c r="E15">
        <f t="shared" si="0"/>
        <v>0.4353615095943546</v>
      </c>
      <c r="F15">
        <v>8</v>
      </c>
      <c r="G15">
        <v>680</v>
      </c>
      <c r="L15">
        <f t="shared" si="2"/>
        <v>2.9164915458924023E-2</v>
      </c>
      <c r="M15">
        <f t="shared" si="1"/>
        <v>291</v>
      </c>
      <c r="T15">
        <f t="shared" si="3"/>
        <v>60</v>
      </c>
      <c r="U15">
        <f t="shared" si="4"/>
        <v>60</v>
      </c>
      <c r="V15">
        <f t="shared" si="5"/>
        <v>600</v>
      </c>
    </row>
    <row r="16" spans="4:34" x14ac:dyDescent="0.15">
      <c r="E16">
        <f t="shared" si="0"/>
        <v>0.46662046598322932</v>
      </c>
      <c r="F16">
        <v>9</v>
      </c>
      <c r="G16">
        <v>740</v>
      </c>
      <c r="L16">
        <f t="shared" si="2"/>
        <v>3.1258956388874715E-2</v>
      </c>
      <c r="M16">
        <f t="shared" si="1"/>
        <v>312</v>
      </c>
      <c r="T16">
        <f t="shared" si="3"/>
        <v>60</v>
      </c>
      <c r="U16">
        <f t="shared" si="4"/>
        <v>60</v>
      </c>
      <c r="V16">
        <f t="shared" si="5"/>
        <v>600</v>
      </c>
      <c r="AA16" t="s">
        <v>11</v>
      </c>
      <c r="AB16" t="s">
        <v>86</v>
      </c>
      <c r="AC16" t="s">
        <v>87</v>
      </c>
      <c r="AD16" t="s">
        <v>88</v>
      </c>
      <c r="AE16" t="s">
        <v>95</v>
      </c>
      <c r="AF16" t="s">
        <v>96</v>
      </c>
      <c r="AG16" t="s">
        <v>110</v>
      </c>
      <c r="AH16" t="s">
        <v>98</v>
      </c>
    </row>
    <row r="17" spans="1:34" x14ac:dyDescent="0.15">
      <c r="E17">
        <f t="shared" si="0"/>
        <v>0.50012381544082529</v>
      </c>
      <c r="F17">
        <v>10</v>
      </c>
      <c r="G17">
        <v>800.19810470532047</v>
      </c>
      <c r="L17">
        <f t="shared" si="2"/>
        <v>3.3503349457595977E-2</v>
      </c>
      <c r="M17">
        <f t="shared" si="1"/>
        <v>335</v>
      </c>
      <c r="T17">
        <f t="shared" si="3"/>
        <v>60.198104705320475</v>
      </c>
      <c r="U17">
        <f t="shared" si="4"/>
        <v>60</v>
      </c>
      <c r="V17">
        <f t="shared" si="5"/>
        <v>600</v>
      </c>
      <c r="AA17" t="s">
        <v>90</v>
      </c>
      <c r="AB17" t="s">
        <v>94</v>
      </c>
      <c r="AC17" t="s">
        <v>92</v>
      </c>
      <c r="AD17" t="s">
        <v>89</v>
      </c>
      <c r="AE17" t="s">
        <v>93</v>
      </c>
      <c r="AF17" t="s">
        <v>97</v>
      </c>
      <c r="AG17" t="s">
        <v>109</v>
      </c>
      <c r="AH17" t="s">
        <v>99</v>
      </c>
    </row>
    <row r="18" spans="1:34" x14ac:dyDescent="0.15">
      <c r="E18">
        <f t="shared" si="0"/>
        <v>0.53603270538947656</v>
      </c>
      <c r="F18">
        <v>11</v>
      </c>
      <c r="G18">
        <v>857.65232862316248</v>
      </c>
      <c r="L18">
        <f t="shared" si="2"/>
        <v>3.5908889948651268E-2</v>
      </c>
      <c r="M18">
        <f t="shared" si="1"/>
        <v>359</v>
      </c>
      <c r="T18">
        <f t="shared" si="3"/>
        <v>57.454223917842</v>
      </c>
      <c r="U18">
        <f t="shared" si="4"/>
        <v>57</v>
      </c>
      <c r="V18">
        <f t="shared" si="5"/>
        <v>570</v>
      </c>
      <c r="AA18" t="s">
        <v>91</v>
      </c>
      <c r="AB18" t="s">
        <v>11</v>
      </c>
    </row>
    <row r="19" spans="1:34" x14ac:dyDescent="0.15">
      <c r="E19">
        <f t="shared" si="0"/>
        <v>0.57451985363644109</v>
      </c>
      <c r="F19">
        <v>12</v>
      </c>
      <c r="G19">
        <v>919.2317658183058</v>
      </c>
      <c r="L19">
        <f t="shared" si="2"/>
        <v>3.8487148246964531E-2</v>
      </c>
      <c r="M19">
        <f t="shared" si="1"/>
        <v>384</v>
      </c>
      <c r="T19">
        <f t="shared" si="3"/>
        <v>61.579437195143328</v>
      </c>
      <c r="U19">
        <f t="shared" si="4"/>
        <v>61</v>
      </c>
      <c r="V19">
        <f t="shared" si="5"/>
        <v>610</v>
      </c>
    </row>
    <row r="20" spans="1:34" x14ac:dyDescent="0.15">
      <c r="E20">
        <f t="shared" si="0"/>
        <v>0.61577037912753763</v>
      </c>
      <c r="F20">
        <v>13</v>
      </c>
      <c r="G20">
        <v>985.23260660406015</v>
      </c>
      <c r="L20">
        <f t="shared" si="2"/>
        <v>4.1250525491096535E-2</v>
      </c>
      <c r="M20">
        <f t="shared" si="1"/>
        <v>412</v>
      </c>
      <c r="T20">
        <f t="shared" si="3"/>
        <v>66.000840785754349</v>
      </c>
      <c r="U20">
        <f t="shared" si="4"/>
        <v>66</v>
      </c>
      <c r="V20">
        <f t="shared" si="5"/>
        <v>660</v>
      </c>
    </row>
    <row r="21" spans="1:34" x14ac:dyDescent="0.15">
      <c r="E21">
        <f t="shared" si="0"/>
        <v>0.65998269234889495</v>
      </c>
      <c r="F21">
        <v>14</v>
      </c>
      <c r="G21">
        <v>1055.9723077582319</v>
      </c>
      <c r="L21">
        <f t="shared" si="2"/>
        <v>4.4212313221357324E-2</v>
      </c>
      <c r="M21">
        <f t="shared" si="1"/>
        <v>442</v>
      </c>
      <c r="T21">
        <f t="shared" si="3"/>
        <v>70.739701154171712</v>
      </c>
      <c r="U21">
        <f t="shared" si="4"/>
        <v>70</v>
      </c>
      <c r="V21">
        <f t="shared" si="5"/>
        <v>700</v>
      </c>
    </row>
    <row r="22" spans="1:34" x14ac:dyDescent="0.15">
      <c r="E22">
        <f t="shared" si="0"/>
        <v>0.70736944965954573</v>
      </c>
      <c r="F22">
        <v>15</v>
      </c>
      <c r="G22">
        <v>1131.7911194552732</v>
      </c>
      <c r="L22">
        <f t="shared" si="2"/>
        <v>4.7386757310650784E-2</v>
      </c>
      <c r="M22">
        <f t="shared" si="1"/>
        <v>473</v>
      </c>
      <c r="T22">
        <f t="shared" si="3"/>
        <v>75.818811697041383</v>
      </c>
      <c r="U22">
        <f t="shared" si="4"/>
        <v>75</v>
      </c>
      <c r="V22">
        <f t="shared" si="5"/>
        <v>750</v>
      </c>
    </row>
    <row r="23" spans="1:34" x14ac:dyDescent="0.15">
      <c r="E23">
        <f t="shared" si="0"/>
        <v>0.75815857614510129</v>
      </c>
      <c r="F23">
        <v>16</v>
      </c>
      <c r="G23">
        <v>1213.053721832162</v>
      </c>
      <c r="L23">
        <f t="shared" si="2"/>
        <v>5.0789126485555558E-2</v>
      </c>
      <c r="M23">
        <f t="shared" si="1"/>
        <v>507</v>
      </c>
      <c r="T23">
        <f t="shared" si="3"/>
        <v>81.262602376888708</v>
      </c>
      <c r="U23">
        <f t="shared" si="4"/>
        <v>81</v>
      </c>
      <c r="V23">
        <f t="shared" si="5"/>
        <v>810</v>
      </c>
    </row>
    <row r="24" spans="1:34" x14ac:dyDescent="0.15">
      <c r="E24">
        <f t="shared" si="0"/>
        <v>0.8125943619123196</v>
      </c>
      <c r="F24">
        <v>17</v>
      </c>
      <c r="G24">
        <v>1300.1509790597113</v>
      </c>
      <c r="L24">
        <f t="shared" si="2"/>
        <v>5.4435785767218303E-2</v>
      </c>
      <c r="M24">
        <f t="shared" si="1"/>
        <v>544</v>
      </c>
      <c r="T24">
        <f t="shared" si="3"/>
        <v>87.097257227549335</v>
      </c>
      <c r="U24">
        <f t="shared" si="4"/>
        <v>87</v>
      </c>
      <c r="V24">
        <f t="shared" si="5"/>
        <v>870</v>
      </c>
    </row>
    <row r="25" spans="1:34" x14ac:dyDescent="0.15">
      <c r="E25">
        <f t="shared" si="0"/>
        <v>0.87093863709762431</v>
      </c>
      <c r="F25">
        <v>18</v>
      </c>
      <c r="G25">
        <v>1393.5018193561989</v>
      </c>
      <c r="L25">
        <f t="shared" si="2"/>
        <v>5.8344275185304717E-2</v>
      </c>
      <c r="M25">
        <f t="shared" si="1"/>
        <v>583</v>
      </c>
      <c r="T25">
        <f t="shared" si="3"/>
        <v>93.350840296487604</v>
      </c>
      <c r="U25">
        <f t="shared" si="4"/>
        <v>93</v>
      </c>
      <c r="V25">
        <f t="shared" si="5"/>
        <v>930</v>
      </c>
    </row>
    <row r="26" spans="1:34" x14ac:dyDescent="0.15">
      <c r="E26">
        <f t="shared" si="0"/>
        <v>0.9334720312412339</v>
      </c>
      <c r="F26">
        <v>19</v>
      </c>
      <c r="G26">
        <v>1493.5552499859743</v>
      </c>
      <c r="L26">
        <f t="shared" si="2"/>
        <v>6.2533394143609589E-2</v>
      </c>
      <c r="M26">
        <f t="shared" si="1"/>
        <v>625</v>
      </c>
      <c r="O26">
        <f>SUM(M7:M27)</f>
        <v>7675</v>
      </c>
      <c r="T26">
        <f t="shared" si="3"/>
        <v>100.05343062977545</v>
      </c>
      <c r="U26">
        <f t="shared" si="4"/>
        <v>100</v>
      </c>
      <c r="V26">
        <f t="shared" si="5"/>
        <v>1000</v>
      </c>
    </row>
    <row r="27" spans="1:34" x14ac:dyDescent="0.15">
      <c r="A27" t="s">
        <v>242</v>
      </c>
      <c r="E27">
        <f t="shared" si="0"/>
        <v>1.0004953230843547</v>
      </c>
      <c r="F27">
        <v>20</v>
      </c>
      <c r="G27">
        <v>1600.7925169349676</v>
      </c>
      <c r="H27">
        <f t="shared" ref="H27:H36" si="6">(G27-G17)/(E27-E17)</f>
        <v>1600</v>
      </c>
      <c r="L27">
        <f t="shared" si="2"/>
        <v>6.7023291843120836E-2</v>
      </c>
      <c r="M27">
        <f t="shared" si="1"/>
        <v>670</v>
      </c>
      <c r="T27">
        <f t="shared" si="3"/>
        <v>107.23726694899324</v>
      </c>
      <c r="U27">
        <f t="shared" si="4"/>
        <v>107</v>
      </c>
      <c r="V27">
        <f t="shared" si="5"/>
        <v>1070</v>
      </c>
      <c r="AD27" t="s">
        <v>72</v>
      </c>
      <c r="AE27" t="s">
        <v>71</v>
      </c>
      <c r="AF27" t="s">
        <v>73</v>
      </c>
      <c r="AG27" t="s">
        <v>74</v>
      </c>
    </row>
    <row r="28" spans="1:34" x14ac:dyDescent="0.15">
      <c r="A28" t="s">
        <v>243</v>
      </c>
      <c r="E28">
        <f t="shared" si="0"/>
        <v>1.0723308872818116</v>
      </c>
      <c r="F28">
        <v>21</v>
      </c>
      <c r="G28">
        <v>1715.7294196508985</v>
      </c>
      <c r="H28">
        <f t="shared" si="6"/>
        <v>1600</v>
      </c>
      <c r="L28">
        <f t="shared" si="2"/>
        <v>7.1835564197456847E-2</v>
      </c>
      <c r="M28">
        <f t="shared" si="1"/>
        <v>718</v>
      </c>
      <c r="T28">
        <f t="shared" si="3"/>
        <v>114.93690271593096</v>
      </c>
      <c r="U28">
        <f t="shared" si="4"/>
        <v>114</v>
      </c>
      <c r="V28">
        <f t="shared" si="5"/>
        <v>1140</v>
      </c>
      <c r="AC28">
        <v>10</v>
      </c>
    </row>
    <row r="29" spans="1:34" x14ac:dyDescent="0.15">
      <c r="E29">
        <f t="shared" si="0"/>
        <v>1.1493242449886456</v>
      </c>
      <c r="F29">
        <v>22</v>
      </c>
      <c r="G29">
        <v>1838.918791981833</v>
      </c>
      <c r="H29">
        <f t="shared" si="6"/>
        <v>1600</v>
      </c>
      <c r="L29">
        <f t="shared" si="2"/>
        <v>7.699335770683402E-2</v>
      </c>
      <c r="M29">
        <f t="shared" si="1"/>
        <v>769</v>
      </c>
      <c r="T29">
        <f t="shared" si="3"/>
        <v>123.18937233093448</v>
      </c>
      <c r="U29">
        <f t="shared" si="4"/>
        <v>123</v>
      </c>
      <c r="V29">
        <f t="shared" si="5"/>
        <v>1230</v>
      </c>
      <c r="AC29">
        <v>20</v>
      </c>
      <c r="AD29">
        <v>1</v>
      </c>
    </row>
    <row r="30" spans="1:34" x14ac:dyDescent="0.15">
      <c r="A30" t="s">
        <v>244</v>
      </c>
      <c r="E30">
        <f t="shared" si="0"/>
        <v>1.2318457257788307</v>
      </c>
      <c r="F30">
        <v>23</v>
      </c>
      <c r="G30">
        <v>1970.9531612461292</v>
      </c>
      <c r="H30">
        <f t="shared" si="6"/>
        <v>1600.0000000000002</v>
      </c>
      <c r="L30">
        <f t="shared" si="2"/>
        <v>8.2521480790185064E-2</v>
      </c>
      <c r="M30">
        <f t="shared" si="1"/>
        <v>825</v>
      </c>
      <c r="T30">
        <f t="shared" si="3"/>
        <v>132.03436926429617</v>
      </c>
      <c r="U30">
        <f t="shared" si="4"/>
        <v>132</v>
      </c>
      <c r="V30">
        <f t="shared" si="5"/>
        <v>1320</v>
      </c>
      <c r="AB30">
        <v>1</v>
      </c>
      <c r="AC30">
        <v>30</v>
      </c>
      <c r="AD30">
        <v>2</v>
      </c>
      <c r="AE30">
        <v>1</v>
      </c>
      <c r="AF30">
        <v>2</v>
      </c>
      <c r="AG30">
        <f>(AE30-AE29)*(AF30+1)+AG29</f>
        <v>3</v>
      </c>
    </row>
    <row r="31" spans="1:34" x14ac:dyDescent="0.15">
      <c r="E31">
        <f t="shared" si="0"/>
        <v>1.3202922488897511</v>
      </c>
      <c r="F31">
        <v>24</v>
      </c>
      <c r="G31">
        <v>2112.4675982236017</v>
      </c>
      <c r="H31">
        <f t="shared" si="6"/>
        <v>1600.0000000000002</v>
      </c>
      <c r="L31">
        <f t="shared" si="2"/>
        <v>8.8446523110920383E-2</v>
      </c>
      <c r="M31">
        <f t="shared" si="1"/>
        <v>884</v>
      </c>
      <c r="T31">
        <f t="shared" si="3"/>
        <v>141.51443697747254</v>
      </c>
      <c r="U31">
        <f t="shared" si="4"/>
        <v>141</v>
      </c>
      <c r="V31">
        <f t="shared" si="5"/>
        <v>1410</v>
      </c>
      <c r="AB31" s="3" t="s">
        <v>70</v>
      </c>
      <c r="AC31">
        <v>40</v>
      </c>
      <c r="AD31">
        <v>4</v>
      </c>
      <c r="AE31">
        <v>3</v>
      </c>
      <c r="AF31">
        <v>1</v>
      </c>
      <c r="AG31">
        <f t="shared" ref="AG31:AG36" si="7">(AE31-AE30)*(AF31+1)+AG30</f>
        <v>7</v>
      </c>
    </row>
    <row r="32" spans="1:34" x14ac:dyDescent="0.15">
      <c r="E32">
        <f t="shared" si="0"/>
        <v>1.4150892323600353</v>
      </c>
      <c r="F32">
        <v>25</v>
      </c>
      <c r="G32">
        <v>2264.1427717760562</v>
      </c>
      <c r="H32">
        <f t="shared" si="6"/>
        <v>1599.9999999999995</v>
      </c>
      <c r="L32">
        <f t="shared" si="2"/>
        <v>9.4796983470284202E-2</v>
      </c>
      <c r="M32">
        <f t="shared" si="1"/>
        <v>947</v>
      </c>
      <c r="T32">
        <f t="shared" si="3"/>
        <v>151.67517355245445</v>
      </c>
      <c r="U32">
        <f t="shared" si="4"/>
        <v>151</v>
      </c>
      <c r="V32">
        <f t="shared" si="5"/>
        <v>1510</v>
      </c>
      <c r="AC32">
        <v>50</v>
      </c>
      <c r="AD32">
        <f t="shared" ref="AD32:AD37" si="8">AD31*2</f>
        <v>8</v>
      </c>
      <c r="AE32">
        <v>6</v>
      </c>
      <c r="AF32">
        <v>0.5</v>
      </c>
      <c r="AG32">
        <f t="shared" si="7"/>
        <v>11.5</v>
      </c>
    </row>
    <row r="33" spans="5:33" x14ac:dyDescent="0.15">
      <c r="E33">
        <f t="shared" si="0"/>
        <v>1.5166926392434861</v>
      </c>
      <c r="F33">
        <v>26</v>
      </c>
      <c r="G33">
        <v>2426.7082227895776</v>
      </c>
      <c r="H33">
        <f t="shared" si="6"/>
        <v>1600</v>
      </c>
      <c r="L33">
        <f t="shared" si="2"/>
        <v>0.10160340688345082</v>
      </c>
      <c r="M33">
        <f t="shared" si="1"/>
        <v>1016</v>
      </c>
      <c r="T33">
        <f t="shared" si="3"/>
        <v>162.5654510135214</v>
      </c>
      <c r="U33">
        <f t="shared" si="4"/>
        <v>162</v>
      </c>
      <c r="V33">
        <f t="shared" si="5"/>
        <v>1620</v>
      </c>
      <c r="AB33" s="2" t="s">
        <v>69</v>
      </c>
      <c r="AC33">
        <v>60</v>
      </c>
      <c r="AD33">
        <f t="shared" si="8"/>
        <v>16</v>
      </c>
      <c r="AE33">
        <v>10</v>
      </c>
      <c r="AF33">
        <v>0.1</v>
      </c>
      <c r="AG33">
        <f t="shared" si="7"/>
        <v>15.9</v>
      </c>
    </row>
    <row r="34" spans="5:33" x14ac:dyDescent="0.15">
      <c r="E34">
        <f t="shared" si="0"/>
        <v>1.6255911707411685</v>
      </c>
      <c r="F34">
        <v>27</v>
      </c>
      <c r="G34">
        <v>2600.9458731858695</v>
      </c>
      <c r="H34">
        <f t="shared" si="6"/>
        <v>1599.9999999999998</v>
      </c>
      <c r="L34">
        <f t="shared" si="2"/>
        <v>0.10889853149768247</v>
      </c>
      <c r="M34">
        <f t="shared" si="1"/>
        <v>1088</v>
      </c>
      <c r="T34">
        <f t="shared" si="3"/>
        <v>174.23765039629188</v>
      </c>
      <c r="U34">
        <f t="shared" si="4"/>
        <v>174</v>
      </c>
      <c r="V34">
        <f t="shared" si="5"/>
        <v>1740</v>
      </c>
      <c r="AC34">
        <v>70</v>
      </c>
      <c r="AD34">
        <f t="shared" si="8"/>
        <v>32</v>
      </c>
      <c r="AE34">
        <f>AD34-AD33+AE33</f>
        <v>26</v>
      </c>
      <c r="AF34">
        <v>0</v>
      </c>
      <c r="AG34">
        <f t="shared" si="7"/>
        <v>31.9</v>
      </c>
    </row>
    <row r="35" spans="5:33" x14ac:dyDescent="0.15">
      <c r="E35">
        <f t="shared" si="0"/>
        <v>1.7423086168003847</v>
      </c>
      <c r="F35">
        <v>28</v>
      </c>
      <c r="G35">
        <v>2787.6937868806158</v>
      </c>
      <c r="H35">
        <f t="shared" si="6"/>
        <v>1600.0000000000002</v>
      </c>
      <c r="L35">
        <f t="shared" si="2"/>
        <v>0.11671744605921619</v>
      </c>
      <c r="M35">
        <f t="shared" si="1"/>
        <v>1167</v>
      </c>
      <c r="T35">
        <f t="shared" si="3"/>
        <v>186.74791369474633</v>
      </c>
      <c r="U35">
        <f t="shared" si="4"/>
        <v>186</v>
      </c>
      <c r="V35">
        <f t="shared" si="5"/>
        <v>1860</v>
      </c>
      <c r="AC35">
        <v>80</v>
      </c>
      <c r="AD35">
        <f t="shared" si="8"/>
        <v>64</v>
      </c>
      <c r="AE35">
        <f>AD35-AD34+AE34</f>
        <v>58</v>
      </c>
      <c r="AF35">
        <v>0</v>
      </c>
      <c r="AG35">
        <f t="shared" si="7"/>
        <v>63.9</v>
      </c>
    </row>
    <row r="36" spans="5:33" x14ac:dyDescent="0.15">
      <c r="E36">
        <f t="shared" si="0"/>
        <v>1.8674063754866526</v>
      </c>
      <c r="F36">
        <v>29</v>
      </c>
      <c r="G36">
        <v>2987.8502007786442</v>
      </c>
      <c r="H36">
        <f t="shared" si="6"/>
        <v>1600</v>
      </c>
      <c r="L36">
        <f t="shared" si="2"/>
        <v>0.12509775868626782</v>
      </c>
      <c r="M36">
        <f t="shared" si="1"/>
        <v>1250</v>
      </c>
      <c r="T36">
        <f t="shared" si="3"/>
        <v>200.1564138980284</v>
      </c>
      <c r="U36">
        <f t="shared" si="4"/>
        <v>200</v>
      </c>
      <c r="V36">
        <f t="shared" si="5"/>
        <v>2000</v>
      </c>
      <c r="AC36">
        <v>90</v>
      </c>
      <c r="AD36">
        <f t="shared" si="8"/>
        <v>128</v>
      </c>
      <c r="AE36">
        <f>AD36-AD35+AE35</f>
        <v>122</v>
      </c>
      <c r="AF36">
        <v>0</v>
      </c>
      <c r="AG36">
        <f t="shared" si="7"/>
        <v>127.9</v>
      </c>
    </row>
    <row r="37" spans="5:33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L37">
        <f t="shared" si="2"/>
        <v>0.13407977775994184</v>
      </c>
      <c r="M37">
        <f t="shared" si="1"/>
        <v>1340</v>
      </c>
      <c r="T37">
        <f t="shared" si="3"/>
        <v>214.52764441590671</v>
      </c>
      <c r="U37">
        <f t="shared" si="4"/>
        <v>214</v>
      </c>
      <c r="V37">
        <f t="shared" si="5"/>
        <v>2140</v>
      </c>
      <c r="AC37">
        <v>100</v>
      </c>
      <c r="AD37">
        <f t="shared" si="8"/>
        <v>256</v>
      </c>
      <c r="AE37">
        <f>AD37-AD36+AE36</f>
        <v>250</v>
      </c>
      <c r="AF37">
        <v>0</v>
      </c>
      <c r="AG37">
        <f>(AE37-AE36)*(AF37+1)+AG36</f>
        <v>255.9</v>
      </c>
    </row>
    <row r="38" spans="5:33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9">(G38-G28)/(E38-E28)</f>
        <v>1600</v>
      </c>
      <c r="L38">
        <f t="shared" si="2"/>
        <v>0.14370670580310607</v>
      </c>
      <c r="M38">
        <f t="shared" si="1"/>
        <v>1437</v>
      </c>
      <c r="T38">
        <f t="shared" si="3"/>
        <v>229.93072928496986</v>
      </c>
      <c r="U38">
        <f t="shared" si="4"/>
        <v>229</v>
      </c>
      <c r="V38">
        <f t="shared" si="5"/>
        <v>2290</v>
      </c>
    </row>
    <row r="39" spans="5:33" x14ac:dyDescent="0.15">
      <c r="E39">
        <f t="shared" si="0"/>
        <v>2.2992177063294692</v>
      </c>
      <c r="F39">
        <v>32</v>
      </c>
      <c r="G39">
        <v>3678.7483301271509</v>
      </c>
      <c r="H39">
        <f t="shared" si="9"/>
        <v>1600</v>
      </c>
      <c r="L39">
        <f t="shared" si="2"/>
        <v>0.15402484727976873</v>
      </c>
      <c r="M39">
        <f t="shared" si="1"/>
        <v>1540</v>
      </c>
      <c r="T39">
        <f t="shared" si="3"/>
        <v>246.43975564763014</v>
      </c>
      <c r="U39">
        <f t="shared" si="4"/>
        <v>246</v>
      </c>
      <c r="V39">
        <f t="shared" si="5"/>
        <v>2460</v>
      </c>
    </row>
    <row r="40" spans="5:33" x14ac:dyDescent="0.15">
      <c r="E40">
        <f t="shared" si="0"/>
        <v>2.4643015376439252</v>
      </c>
      <c r="F40">
        <v>33</v>
      </c>
      <c r="G40">
        <v>3942.8824602302802</v>
      </c>
      <c r="H40">
        <f t="shared" si="9"/>
        <v>1599.9999999999998</v>
      </c>
      <c r="L40">
        <f t="shared" si="2"/>
        <v>0.16508383131445603</v>
      </c>
      <c r="M40">
        <f t="shared" si="1"/>
        <v>1650</v>
      </c>
      <c r="T40">
        <f t="shared" si="3"/>
        <v>264.13413010312934</v>
      </c>
      <c r="U40">
        <f t="shared" si="4"/>
        <v>264</v>
      </c>
      <c r="V40">
        <f t="shared" si="5"/>
        <v>2640</v>
      </c>
    </row>
    <row r="41" spans="5:33" x14ac:dyDescent="0.15">
      <c r="E41">
        <f t="shared" si="0"/>
        <v>2.6412383880467596</v>
      </c>
      <c r="F41">
        <v>34</v>
      </c>
      <c r="G41">
        <v>4225.9814208748157</v>
      </c>
      <c r="H41">
        <f t="shared" si="9"/>
        <v>1600.0000000000002</v>
      </c>
      <c r="L41">
        <f t="shared" si="2"/>
        <v>0.17693685040283436</v>
      </c>
      <c r="M41">
        <f t="shared" si="1"/>
        <v>1769</v>
      </c>
      <c r="T41">
        <f t="shared" si="3"/>
        <v>283.09896064453551</v>
      </c>
      <c r="U41">
        <f t="shared" si="4"/>
        <v>283</v>
      </c>
      <c r="V41">
        <f t="shared" si="5"/>
        <v>2830</v>
      </c>
    </row>
    <row r="42" spans="5:33" x14ac:dyDescent="0.15">
      <c r="E42">
        <f t="shared" si="0"/>
        <v>2.830879304308517</v>
      </c>
      <c r="F42">
        <v>35</v>
      </c>
      <c r="G42">
        <v>4529.4068868936274</v>
      </c>
      <c r="H42">
        <f t="shared" si="9"/>
        <v>1600.0000000000005</v>
      </c>
      <c r="L42">
        <f t="shared" si="2"/>
        <v>0.18964091626175739</v>
      </c>
      <c r="M42">
        <f t="shared" si="1"/>
        <v>1896</v>
      </c>
      <c r="T42">
        <f t="shared" si="3"/>
        <v>303.42546601881168</v>
      </c>
      <c r="U42">
        <f t="shared" si="4"/>
        <v>303</v>
      </c>
      <c r="V42">
        <f t="shared" si="5"/>
        <v>3030</v>
      </c>
    </row>
    <row r="43" spans="5:33" x14ac:dyDescent="0.15">
      <c r="E43">
        <f t="shared" si="0"/>
        <v>3.0341364383578693</v>
      </c>
      <c r="F43">
        <v>36</v>
      </c>
      <c r="G43">
        <v>4854.6183013725913</v>
      </c>
      <c r="H43">
        <f t="shared" si="9"/>
        <v>1600.0000000000005</v>
      </c>
      <c r="L43">
        <f t="shared" si="2"/>
        <v>0.20325713404935231</v>
      </c>
      <c r="M43">
        <f t="shared" si="1"/>
        <v>2032</v>
      </c>
      <c r="T43">
        <f t="shared" si="3"/>
        <v>325.21141447896389</v>
      </c>
      <c r="U43">
        <f t="shared" si="4"/>
        <v>325</v>
      </c>
      <c r="V43">
        <f t="shared" si="5"/>
        <v>3250</v>
      </c>
    </row>
    <row r="44" spans="5:33" x14ac:dyDescent="0.15">
      <c r="E44">
        <f t="shared" si="0"/>
        <v>3.2519874346319648</v>
      </c>
      <c r="F44">
        <v>37</v>
      </c>
      <c r="G44">
        <v>5203.1798954111437</v>
      </c>
      <c r="H44">
        <f t="shared" si="9"/>
        <v>1600</v>
      </c>
      <c r="L44">
        <f t="shared" si="2"/>
        <v>0.21785099627409554</v>
      </c>
      <c r="M44">
        <f t="shared" si="1"/>
        <v>2178</v>
      </c>
      <c r="T44">
        <f t="shared" si="3"/>
        <v>348.56159403855236</v>
      </c>
      <c r="U44">
        <f t="shared" si="4"/>
        <v>348</v>
      </c>
      <c r="V44">
        <f t="shared" si="5"/>
        <v>3480</v>
      </c>
    </row>
    <row r="45" spans="5:33" x14ac:dyDescent="0.15">
      <c r="E45">
        <f t="shared" si="0"/>
        <v>3.48548013243854</v>
      </c>
      <c r="F45">
        <v>38</v>
      </c>
      <c r="G45">
        <v>5576.7682119016645</v>
      </c>
      <c r="H45">
        <f t="shared" si="9"/>
        <v>1600</v>
      </c>
      <c r="L45">
        <f t="shared" si="2"/>
        <v>0.23349269780657522</v>
      </c>
      <c r="M45">
        <f t="shared" si="1"/>
        <v>2334</v>
      </c>
      <c r="T45">
        <f t="shared" si="3"/>
        <v>373.58831649052081</v>
      </c>
      <c r="U45">
        <f t="shared" si="4"/>
        <v>373</v>
      </c>
      <c r="V45">
        <f t="shared" si="5"/>
        <v>3730</v>
      </c>
    </row>
    <row r="46" spans="5:33" x14ac:dyDescent="0.15">
      <c r="E46">
        <f t="shared" si="0"/>
        <v>3.7357376059476279</v>
      </c>
      <c r="F46">
        <v>39</v>
      </c>
      <c r="G46">
        <v>5977.1801695162048</v>
      </c>
      <c r="H46">
        <f t="shared" si="9"/>
        <v>1600</v>
      </c>
      <c r="L46">
        <f t="shared" si="2"/>
        <v>0.25025747350908789</v>
      </c>
      <c r="M46">
        <f t="shared" si="1"/>
        <v>2502</v>
      </c>
      <c r="T46">
        <f t="shared" si="3"/>
        <v>400.41195761454037</v>
      </c>
      <c r="U46">
        <f t="shared" si="4"/>
        <v>400</v>
      </c>
      <c r="V46">
        <f t="shared" si="5"/>
        <v>4000</v>
      </c>
    </row>
    <row r="47" spans="5:33" x14ac:dyDescent="0.15">
      <c r="E47">
        <f t="shared" si="0"/>
        <v>4.0039635660546686</v>
      </c>
      <c r="F47">
        <v>40</v>
      </c>
      <c r="G47">
        <v>6406.3417056874696</v>
      </c>
      <c r="H47">
        <f t="shared" si="9"/>
        <v>1600</v>
      </c>
      <c r="L47">
        <f t="shared" si="2"/>
        <v>0.2682259601070407</v>
      </c>
      <c r="M47">
        <f t="shared" si="1"/>
        <v>2682</v>
      </c>
      <c r="T47">
        <f t="shared" si="3"/>
        <v>429.16153617126474</v>
      </c>
      <c r="U47">
        <f t="shared" si="4"/>
        <v>429</v>
      </c>
      <c r="V47">
        <f t="shared" si="5"/>
        <v>4290</v>
      </c>
    </row>
    <row r="48" spans="5:33" x14ac:dyDescent="0.15">
      <c r="E48">
        <f t="shared" si="0"/>
        <v>4.2914481500973949</v>
      </c>
      <c r="F48">
        <v>41</v>
      </c>
      <c r="G48">
        <v>6866.3170401558318</v>
      </c>
      <c r="H48">
        <f t="shared" si="9"/>
        <v>1600</v>
      </c>
      <c r="L48">
        <f t="shared" si="2"/>
        <v>0.28748458404272625</v>
      </c>
      <c r="M48">
        <f t="shared" si="1"/>
        <v>2874</v>
      </c>
      <c r="T48">
        <f t="shared" si="3"/>
        <v>459.97533446836223</v>
      </c>
      <c r="U48">
        <f t="shared" si="4"/>
        <v>459</v>
      </c>
      <c r="V48">
        <f t="shared" si="5"/>
        <v>4590</v>
      </c>
    </row>
    <row r="49" spans="5:22" x14ac:dyDescent="0.15">
      <c r="E49">
        <f t="shared" si="0"/>
        <v>4.599574127274388</v>
      </c>
      <c r="F49">
        <v>42</v>
      </c>
      <c r="G49">
        <v>7359.3186036390207</v>
      </c>
      <c r="H49">
        <f t="shared" si="9"/>
        <v>1600</v>
      </c>
      <c r="L49">
        <f t="shared" si="2"/>
        <v>0.30812597717699308</v>
      </c>
      <c r="M49">
        <f t="shared" si="1"/>
        <v>3081</v>
      </c>
      <c r="T49">
        <f>G49-G48</f>
        <v>493.00156348318887</v>
      </c>
      <c r="U49">
        <f t="shared" si="4"/>
        <v>493</v>
      </c>
      <c r="V49">
        <f t="shared" si="5"/>
        <v>4930</v>
      </c>
    </row>
    <row r="50" spans="5:22" x14ac:dyDescent="0.15">
      <c r="E50">
        <f t="shared" si="0"/>
        <v>4.9298235496126894</v>
      </c>
      <c r="F50">
        <v>43</v>
      </c>
      <c r="G50">
        <v>7887.7176793803028</v>
      </c>
      <c r="H50">
        <f t="shared" si="9"/>
        <v>1600</v>
      </c>
      <c r="L50">
        <f t="shared" si="2"/>
        <v>0.33024942233830146</v>
      </c>
      <c r="M50">
        <f t="shared" si="1"/>
        <v>3302</v>
      </c>
      <c r="T50">
        <f t="shared" si="3"/>
        <v>528.3990757412821</v>
      </c>
      <c r="U50">
        <f t="shared" si="4"/>
        <v>528</v>
      </c>
      <c r="V50">
        <f t="shared" si="5"/>
        <v>5280</v>
      </c>
    </row>
    <row r="51" spans="5:22" x14ac:dyDescent="0.15">
      <c r="E51">
        <f t="shared" si="0"/>
        <v>5.2837848804748822</v>
      </c>
      <c r="F51">
        <v>44</v>
      </c>
      <c r="G51">
        <v>8454.055808759811</v>
      </c>
      <c r="H51">
        <f t="shared" si="9"/>
        <v>1599.9999999999998</v>
      </c>
      <c r="L51">
        <f t="shared" si="2"/>
        <v>0.35396133086219272</v>
      </c>
      <c r="M51">
        <f t="shared" si="1"/>
        <v>3539</v>
      </c>
      <c r="T51">
        <f t="shared" si="3"/>
        <v>566.33812937950825</v>
      </c>
      <c r="U51">
        <f t="shared" si="4"/>
        <v>566</v>
      </c>
      <c r="V51">
        <f t="shared" si="5"/>
        <v>5660</v>
      </c>
    </row>
    <row r="52" spans="5:22" x14ac:dyDescent="0.15">
      <c r="E52">
        <f t="shared" si="0"/>
        <v>5.6631606348929786</v>
      </c>
      <c r="F52">
        <v>45</v>
      </c>
      <c r="G52">
        <v>9061.0570158287665</v>
      </c>
      <c r="H52">
        <f t="shared" si="9"/>
        <v>1600.0000000000002</v>
      </c>
      <c r="L52">
        <f t="shared" si="2"/>
        <v>0.37937575441809646</v>
      </c>
      <c r="M52">
        <f t="shared" si="1"/>
        <v>3793</v>
      </c>
      <c r="T52">
        <f t="shared" si="3"/>
        <v>607.00120706895541</v>
      </c>
      <c r="U52">
        <f t="shared" si="4"/>
        <v>607</v>
      </c>
      <c r="V52">
        <f t="shared" si="5"/>
        <v>6070</v>
      </c>
    </row>
    <row r="53" spans="5:22" x14ac:dyDescent="0.15">
      <c r="E53">
        <f t="shared" si="0"/>
        <v>6.0697755684782955</v>
      </c>
      <c r="F53">
        <v>46</v>
      </c>
      <c r="G53">
        <v>9711.6409095652725</v>
      </c>
      <c r="H53">
        <f t="shared" si="9"/>
        <v>1599.9999999999998</v>
      </c>
      <c r="L53">
        <f t="shared" si="2"/>
        <v>0.40661493358531686</v>
      </c>
      <c r="M53">
        <f t="shared" si="1"/>
        <v>4066</v>
      </c>
      <c r="T53">
        <f t="shared" si="3"/>
        <v>650.58389373650607</v>
      </c>
      <c r="U53">
        <f t="shared" si="4"/>
        <v>650</v>
      </c>
      <c r="V53">
        <f t="shared" si="5"/>
        <v>6500</v>
      </c>
    </row>
    <row r="54" spans="5:22" x14ac:dyDescent="0.15">
      <c r="E54">
        <f t="shared" si="0"/>
        <v>6.5055854542950389</v>
      </c>
      <c r="F54">
        <v>47</v>
      </c>
      <c r="G54">
        <v>10408.936726872062</v>
      </c>
      <c r="H54">
        <f t="shared" si="9"/>
        <v>1599.9999999999998</v>
      </c>
      <c r="L54">
        <f t="shared" si="2"/>
        <v>0.4358098858167434</v>
      </c>
      <c r="M54">
        <f t="shared" si="1"/>
        <v>4358</v>
      </c>
      <c r="T54">
        <f t="shared" si="3"/>
        <v>697.2958173067891</v>
      </c>
      <c r="U54">
        <f t="shared" si="4"/>
        <v>697</v>
      </c>
      <c r="V54">
        <f t="shared" si="5"/>
        <v>6970</v>
      </c>
    </row>
    <row r="55" spans="5:22" x14ac:dyDescent="0.15">
      <c r="E55">
        <f t="shared" si="0"/>
        <v>6.972686489913424</v>
      </c>
      <c r="F55">
        <v>48</v>
      </c>
      <c r="G55">
        <v>11156.298383861478</v>
      </c>
      <c r="H55">
        <f t="shared" si="9"/>
        <v>1599.9999999999998</v>
      </c>
      <c r="L55">
        <f t="shared" si="2"/>
        <v>0.46710103561838512</v>
      </c>
      <c r="M55">
        <f t="shared" si="1"/>
        <v>4671</v>
      </c>
      <c r="T55">
        <f t="shared" si="3"/>
        <v>747.36165698941659</v>
      </c>
      <c r="U55">
        <f t="shared" si="4"/>
        <v>747</v>
      </c>
      <c r="V55">
        <f t="shared" si="5"/>
        <v>7470</v>
      </c>
    </row>
    <row r="56" spans="5:22" x14ac:dyDescent="0.15">
      <c r="E56">
        <f t="shared" si="0"/>
        <v>7.4733253798892081</v>
      </c>
      <c r="F56">
        <v>49</v>
      </c>
      <c r="G56">
        <v>11957.320607822732</v>
      </c>
      <c r="H56">
        <f t="shared" si="9"/>
        <v>1599.9999999999998</v>
      </c>
      <c r="L56">
        <f t="shared" si="2"/>
        <v>0.5006388899757841</v>
      </c>
      <c r="M56">
        <f t="shared" si="1"/>
        <v>5006</v>
      </c>
      <c r="T56">
        <f t="shared" si="3"/>
        <v>801.02222396125399</v>
      </c>
      <c r="U56">
        <f t="shared" si="4"/>
        <v>801</v>
      </c>
      <c r="V56">
        <f t="shared" si="5"/>
        <v>8010</v>
      </c>
    </row>
    <row r="57" spans="5:22" x14ac:dyDescent="0.15">
      <c r="E57">
        <f t="shared" si="0"/>
        <v>8.0099101421652552</v>
      </c>
      <c r="F57">
        <v>50</v>
      </c>
      <c r="G57">
        <v>12815.856227464408</v>
      </c>
      <c r="H57">
        <f t="shared" si="9"/>
        <v>1600</v>
      </c>
      <c r="L57">
        <f t="shared" si="2"/>
        <v>0.53658476227604712</v>
      </c>
      <c r="M57">
        <f t="shared" si="1"/>
        <v>5365</v>
      </c>
      <c r="T57">
        <f t="shared" si="3"/>
        <v>858.53561964167602</v>
      </c>
      <c r="U57">
        <f t="shared" si="4"/>
        <v>858</v>
      </c>
      <c r="V57">
        <f t="shared" si="5"/>
        <v>8580</v>
      </c>
    </row>
    <row r="58" spans="5:22" x14ac:dyDescent="0.15">
      <c r="E58">
        <f t="shared" si="0"/>
        <v>8.5850216903727219</v>
      </c>
      <c r="F58">
        <v>51</v>
      </c>
      <c r="G58">
        <v>13736.034704596355</v>
      </c>
      <c r="H58">
        <f t="shared" si="9"/>
        <v>1600</v>
      </c>
      <c r="L58">
        <f t="shared" si="2"/>
        <v>0.57511154820746668</v>
      </c>
      <c r="M58">
        <f t="shared" si="1"/>
        <v>5751</v>
      </c>
      <c r="T58">
        <f t="shared" si="3"/>
        <v>920.17847713194715</v>
      </c>
      <c r="U58">
        <f t="shared" si="4"/>
        <v>920</v>
      </c>
      <c r="V58">
        <f t="shared" si="5"/>
        <v>9200</v>
      </c>
    </row>
    <row r="59" spans="5:22" x14ac:dyDescent="0.15">
      <c r="E59">
        <f t="shared" si="0"/>
        <v>9.2014262477414857</v>
      </c>
      <c r="F59">
        <v>52</v>
      </c>
      <c r="G59">
        <v>14722.281996386377</v>
      </c>
      <c r="H59">
        <f t="shared" si="9"/>
        <v>1600</v>
      </c>
      <c r="L59">
        <f t="shared" si="2"/>
        <v>0.61640455736876376</v>
      </c>
      <c r="M59">
        <f t="shared" si="1"/>
        <v>6164</v>
      </c>
      <c r="T59">
        <f t="shared" si="3"/>
        <v>986.24729179002134</v>
      </c>
      <c r="U59">
        <f t="shared" si="4"/>
        <v>986</v>
      </c>
      <c r="V59">
        <f t="shared" si="5"/>
        <v>9860</v>
      </c>
    </row>
    <row r="60" spans="5:22" x14ac:dyDescent="0.15">
      <c r="E60">
        <f t="shared" si="0"/>
        <v>9.8620886523293265</v>
      </c>
      <c r="F60">
        <v>53</v>
      </c>
      <c r="G60">
        <v>15779.341843726923</v>
      </c>
      <c r="H60">
        <f t="shared" si="9"/>
        <v>1600.0000000000002</v>
      </c>
      <c r="L60">
        <f t="shared" si="2"/>
        <v>0.66066240458784087</v>
      </c>
      <c r="M60">
        <f t="shared" si="1"/>
        <v>6606</v>
      </c>
      <c r="T60">
        <f t="shared" si="3"/>
        <v>1057.0598473405462</v>
      </c>
      <c r="U60">
        <f t="shared" si="4"/>
        <v>1057</v>
      </c>
      <c r="V60">
        <f t="shared" si="5"/>
        <v>10570</v>
      </c>
    </row>
    <row r="61" spans="5:22" x14ac:dyDescent="0.15">
      <c r="E61">
        <f t="shared" si="0"/>
        <v>10.57018661756657</v>
      </c>
      <c r="F61">
        <v>54</v>
      </c>
      <c r="G61">
        <v>16912.298588106511</v>
      </c>
      <c r="H61">
        <f t="shared" si="9"/>
        <v>1599.9999999999998</v>
      </c>
      <c r="L61">
        <f t="shared" si="2"/>
        <v>0.70809796523724344</v>
      </c>
      <c r="M61">
        <f t="shared" si="1"/>
        <v>7080</v>
      </c>
      <c r="T61">
        <f t="shared" si="3"/>
        <v>1132.9567443795877</v>
      </c>
      <c r="U61">
        <f t="shared" si="4"/>
        <v>1132</v>
      </c>
      <c r="V61">
        <f t="shared" si="5"/>
        <v>11320</v>
      </c>
    </row>
    <row r="62" spans="5:22" x14ac:dyDescent="0.15">
      <c r="E62">
        <f t="shared" si="0"/>
        <v>11.329126016707853</v>
      </c>
      <c r="F62">
        <v>55</v>
      </c>
      <c r="G62">
        <v>18126.601626732565</v>
      </c>
      <c r="H62">
        <f t="shared" si="9"/>
        <v>1599.9999999999998</v>
      </c>
      <c r="L62">
        <f t="shared" si="2"/>
        <v>0.75893939914128339</v>
      </c>
      <c r="M62">
        <f t="shared" si="1"/>
        <v>7589</v>
      </c>
      <c r="T62">
        <f t="shared" si="3"/>
        <v>1214.3030386260543</v>
      </c>
      <c r="U62">
        <f t="shared" si="4"/>
        <v>1214</v>
      </c>
      <c r="V62">
        <f t="shared" si="5"/>
        <v>12140</v>
      </c>
    </row>
    <row r="63" spans="5:22" x14ac:dyDescent="0.15">
      <c r="E63">
        <f t="shared" si="0"/>
        <v>12.142557264707481</v>
      </c>
      <c r="F63">
        <v>56</v>
      </c>
      <c r="G63">
        <v>19428.091623531971</v>
      </c>
      <c r="H63">
        <f t="shared" si="9"/>
        <v>1600.0000000000002</v>
      </c>
      <c r="L63">
        <f t="shared" si="2"/>
        <v>0.81343124799962752</v>
      </c>
      <c r="M63">
        <f t="shared" si="1"/>
        <v>8134</v>
      </c>
      <c r="T63">
        <f t="shared" si="3"/>
        <v>1301.4899967994061</v>
      </c>
      <c r="U63">
        <f t="shared" si="4"/>
        <v>1301</v>
      </c>
      <c r="V63">
        <f t="shared" si="5"/>
        <v>13010</v>
      </c>
    </row>
    <row r="64" spans="5:22" x14ac:dyDescent="0.15">
      <c r="E64">
        <f t="shared" si="0"/>
        <v>13.014392876313478</v>
      </c>
      <c r="F64">
        <v>57</v>
      </c>
      <c r="G64">
        <v>20823.028602101564</v>
      </c>
      <c r="H64">
        <f t="shared" si="9"/>
        <v>1600</v>
      </c>
      <c r="L64">
        <f t="shared" si="2"/>
        <v>0.87183561160599687</v>
      </c>
      <c r="M64">
        <f t="shared" si="1"/>
        <v>8718</v>
      </c>
      <c r="T64">
        <f t="shared" si="3"/>
        <v>1394.9369785695926</v>
      </c>
      <c r="U64">
        <f t="shared" si="4"/>
        <v>1394</v>
      </c>
      <c r="V64">
        <f t="shared" si="5"/>
        <v>13940</v>
      </c>
    </row>
    <row r="65" spans="5:22" x14ac:dyDescent="0.15">
      <c r="E65">
        <f t="shared" si="0"/>
        <v>13.948826284832789</v>
      </c>
      <c r="F65">
        <v>58</v>
      </c>
      <c r="G65">
        <v>22318.122055732463</v>
      </c>
      <c r="H65">
        <f t="shared" si="9"/>
        <v>1600.0000000000002</v>
      </c>
      <c r="L65">
        <f t="shared" si="2"/>
        <v>0.93443340851931112</v>
      </c>
      <c r="M65">
        <f t="shared" si="1"/>
        <v>9344</v>
      </c>
      <c r="T65">
        <f t="shared" si="3"/>
        <v>1495.0934536308996</v>
      </c>
      <c r="U65">
        <f t="shared" si="4"/>
        <v>1495</v>
      </c>
      <c r="V65">
        <f t="shared" si="5"/>
        <v>14950</v>
      </c>
    </row>
    <row r="66" spans="5:22" x14ac:dyDescent="0.15">
      <c r="E66">
        <f t="shared" si="0"/>
        <v>14.950352012083785</v>
      </c>
      <c r="F66">
        <v>59</v>
      </c>
      <c r="G66">
        <v>23920.563219334057</v>
      </c>
      <c r="H66">
        <f t="shared" si="9"/>
        <v>1600.0000000000002</v>
      </c>
      <c r="L66">
        <f t="shared" si="2"/>
        <v>1.0015257272509963</v>
      </c>
      <c r="M66">
        <f t="shared" si="1"/>
        <v>10015</v>
      </c>
      <c r="T66">
        <f t="shared" si="3"/>
        <v>1602.4411636015939</v>
      </c>
      <c r="U66">
        <f t="shared" si="4"/>
        <v>1602</v>
      </c>
      <c r="V66">
        <f t="shared" si="5"/>
        <v>16020</v>
      </c>
    </row>
    <row r="67" spans="5:22" x14ac:dyDescent="0.15">
      <c r="E67">
        <f t="shared" si="0"/>
        <v>16.023787286551403</v>
      </c>
      <c r="F67">
        <v>60</v>
      </c>
      <c r="G67">
        <v>25638.059658482245</v>
      </c>
      <c r="H67">
        <f t="shared" si="9"/>
        <v>1600</v>
      </c>
      <c r="L67">
        <f t="shared" si="2"/>
        <v>1.0734352744676183</v>
      </c>
      <c r="M67">
        <f t="shared" si="1"/>
        <v>10734</v>
      </c>
      <c r="T67">
        <f t="shared" si="3"/>
        <v>1717.4964391481881</v>
      </c>
      <c r="U67">
        <f t="shared" si="4"/>
        <v>1717</v>
      </c>
      <c r="V67">
        <f t="shared" si="5"/>
        <v>17170</v>
      </c>
    </row>
    <row r="68" spans="5:22" x14ac:dyDescent="0.15">
      <c r="E68">
        <f t="shared" si="0"/>
        <v>17.174295213725795</v>
      </c>
      <c r="F68">
        <v>61</v>
      </c>
      <c r="G68">
        <v>27478.872341961272</v>
      </c>
      <c r="H68">
        <f t="shared" si="9"/>
        <v>1600</v>
      </c>
      <c r="L68">
        <f t="shared" si="2"/>
        <v>1.1505079271743917</v>
      </c>
      <c r="M68">
        <f t="shared" si="1"/>
        <v>11505</v>
      </c>
      <c r="T68">
        <f t="shared" si="3"/>
        <v>1840.8126834790273</v>
      </c>
      <c r="U68">
        <f t="shared" si="4"/>
        <v>1840</v>
      </c>
      <c r="V68">
        <f t="shared" si="5"/>
        <v>18400</v>
      </c>
    </row>
    <row r="69" spans="5:22" x14ac:dyDescent="0.15">
      <c r="E69">
        <f t="shared" si="0"/>
        <v>18.407409610071308</v>
      </c>
      <c r="F69">
        <v>62</v>
      </c>
      <c r="G69">
        <v>29451.855376114094</v>
      </c>
      <c r="H69">
        <f t="shared" si="9"/>
        <v>1600</v>
      </c>
      <c r="L69">
        <f t="shared" si="2"/>
        <v>1.2331143963455133</v>
      </c>
      <c r="M69">
        <f t="shared" si="1"/>
        <v>12331</v>
      </c>
      <c r="T69">
        <f t="shared" si="3"/>
        <v>1972.9830341528213</v>
      </c>
      <c r="U69">
        <f t="shared" si="4"/>
        <v>1972</v>
      </c>
      <c r="V69">
        <f t="shared" si="5"/>
        <v>19720</v>
      </c>
    </row>
    <row r="70" spans="5:22" x14ac:dyDescent="0.15">
      <c r="E70">
        <f t="shared" si="0"/>
        <v>19.729061620074436</v>
      </c>
      <c r="F70">
        <v>63</v>
      </c>
      <c r="G70">
        <v>31566.498592119096</v>
      </c>
      <c r="H70">
        <f t="shared" si="9"/>
        <v>1599.9999999999998</v>
      </c>
      <c r="L70">
        <f t="shared" si="2"/>
        <v>1.3216520100031275</v>
      </c>
      <c r="M70">
        <f t="shared" si="1"/>
        <v>13216</v>
      </c>
      <c r="T70">
        <f t="shared" si="3"/>
        <v>2114.6432160050026</v>
      </c>
      <c r="U70">
        <f t="shared" si="4"/>
        <v>2114</v>
      </c>
      <c r="V70">
        <f t="shared" si="5"/>
        <v>21140</v>
      </c>
    </row>
    <row r="71" spans="5:22" x14ac:dyDescent="0.15">
      <c r="E71">
        <f t="shared" si="0"/>
        <v>21.145608244395781</v>
      </c>
      <c r="F71">
        <v>64</v>
      </c>
      <c r="G71">
        <v>33832.973191033248</v>
      </c>
      <c r="H71">
        <f t="shared" si="9"/>
        <v>1600</v>
      </c>
      <c r="L71">
        <f t="shared" si="2"/>
        <v>1.4165466243213451</v>
      </c>
      <c r="M71">
        <f t="shared" si="1"/>
        <v>14165</v>
      </c>
      <c r="T71">
        <f>G71-G70</f>
        <v>2266.474598914152</v>
      </c>
      <c r="U71">
        <f t="shared" si="4"/>
        <v>2266</v>
      </c>
      <c r="V71">
        <f t="shared" si="5"/>
        <v>22660</v>
      </c>
    </row>
    <row r="72" spans="5:22" x14ac:dyDescent="0.15">
      <c r="E72">
        <f t="shared" ref="E72:E107" si="10">E$3^F72*E$2</f>
        <v>22.663862916343401</v>
      </c>
      <c r="F72">
        <v>65</v>
      </c>
      <c r="G72">
        <v>36262.180666149441</v>
      </c>
      <c r="H72">
        <f t="shared" si="9"/>
        <v>1600</v>
      </c>
      <c r="L72">
        <f t="shared" si="2"/>
        <v>1.51825467194762</v>
      </c>
      <c r="M72">
        <f t="shared" ref="M72:M107" si="11">INT(L72*10000)</f>
        <v>15182</v>
      </c>
      <c r="T72">
        <f t="shared" si="3"/>
        <v>2429.2074751161927</v>
      </c>
      <c r="U72">
        <f t="shared" si="4"/>
        <v>2429</v>
      </c>
      <c r="V72">
        <f t="shared" si="5"/>
        <v>24290</v>
      </c>
    </row>
    <row r="73" spans="5:22" x14ac:dyDescent="0.15">
      <c r="E73">
        <f t="shared" si="10"/>
        <v>24.291128273736859</v>
      </c>
      <c r="F73">
        <v>66</v>
      </c>
      <c r="G73">
        <v>38865.805237978973</v>
      </c>
      <c r="H73">
        <f t="shared" si="9"/>
        <v>1599.9999999999998</v>
      </c>
      <c r="L73">
        <f t="shared" ref="L73:L107" si="12">E73-E72</f>
        <v>1.6272653573934583</v>
      </c>
      <c r="M73">
        <f t="shared" si="11"/>
        <v>16272</v>
      </c>
      <c r="T73">
        <f t="shared" ref="T73:T107" si="13">G73-G72</f>
        <v>2603.6245718295322</v>
      </c>
      <c r="U73">
        <f t="shared" ref="U73:U107" si="14">INT(T73)</f>
        <v>2603</v>
      </c>
      <c r="V73">
        <f t="shared" ref="V73:V107" si="15">U73*10</f>
        <v>26030</v>
      </c>
    </row>
    <row r="74" spans="5:22" x14ac:dyDescent="0.15">
      <c r="E74">
        <f t="shared" si="10"/>
        <v>26.03523128379117</v>
      </c>
      <c r="F74">
        <v>67</v>
      </c>
      <c r="G74">
        <v>41656.370054065868</v>
      </c>
      <c r="H74">
        <f t="shared" si="9"/>
        <v>1599.9999999999998</v>
      </c>
      <c r="L74">
        <f t="shared" si="12"/>
        <v>1.7441030100543102</v>
      </c>
      <c r="M74">
        <f t="shared" si="11"/>
        <v>17441</v>
      </c>
      <c r="T74">
        <f t="shared" si="13"/>
        <v>2790.564816086895</v>
      </c>
      <c r="U74">
        <f t="shared" si="14"/>
        <v>2790</v>
      </c>
      <c r="V74">
        <f t="shared" si="15"/>
        <v>27900</v>
      </c>
    </row>
    <row r="75" spans="5:22" x14ac:dyDescent="0.15">
      <c r="E75">
        <f t="shared" si="10"/>
        <v>27.904560889967382</v>
      </c>
      <c r="F75">
        <v>68</v>
      </c>
      <c r="G75">
        <v>44647.297423947814</v>
      </c>
      <c r="H75">
        <f t="shared" si="9"/>
        <v>1600.0000000000002</v>
      </c>
      <c r="L75">
        <f t="shared" si="12"/>
        <v>1.8693296061762119</v>
      </c>
      <c r="M75">
        <f t="shared" si="11"/>
        <v>18693</v>
      </c>
      <c r="T75">
        <f t="shared" si="13"/>
        <v>2990.9273698819452</v>
      </c>
      <c r="U75">
        <f t="shared" si="14"/>
        <v>2990</v>
      </c>
      <c r="V75">
        <f t="shared" si="15"/>
        <v>29900</v>
      </c>
    </row>
    <row r="76" spans="5:22" x14ac:dyDescent="0.15">
      <c r="E76">
        <f t="shared" si="10"/>
        <v>29.908108361867043</v>
      </c>
      <c r="F76">
        <v>69</v>
      </c>
      <c r="G76">
        <v>47852.97337898727</v>
      </c>
      <c r="H76">
        <f t="shared" si="9"/>
        <v>1600</v>
      </c>
      <c r="L76">
        <f t="shared" si="12"/>
        <v>2.0035474718996618</v>
      </c>
      <c r="M76">
        <f t="shared" si="11"/>
        <v>20035</v>
      </c>
      <c r="T76">
        <f t="shared" si="13"/>
        <v>3205.6759550394563</v>
      </c>
      <c r="U76">
        <f t="shared" si="14"/>
        <v>3205</v>
      </c>
      <c r="V76">
        <f t="shared" si="15"/>
        <v>32050</v>
      </c>
    </row>
    <row r="77" spans="5:22" x14ac:dyDescent="0.15">
      <c r="E77">
        <f t="shared" si="10"/>
        <v>32.055510542249102</v>
      </c>
      <c r="F77">
        <v>70</v>
      </c>
      <c r="G77">
        <v>51288.816867598565</v>
      </c>
      <c r="H77">
        <f t="shared" si="9"/>
        <v>1600</v>
      </c>
      <c r="L77">
        <f t="shared" si="12"/>
        <v>2.1474021803820591</v>
      </c>
      <c r="M77">
        <f t="shared" si="11"/>
        <v>21474</v>
      </c>
      <c r="T77">
        <f t="shared" si="13"/>
        <v>3435.8434886112955</v>
      </c>
      <c r="U77">
        <f t="shared" si="14"/>
        <v>3435</v>
      </c>
      <c r="V77">
        <f t="shared" si="15"/>
        <v>34350</v>
      </c>
    </row>
    <row r="78" spans="5:22" x14ac:dyDescent="0.15">
      <c r="E78">
        <f t="shared" si="10"/>
        <v>34.357096199182592</v>
      </c>
      <c r="F78">
        <v>71</v>
      </c>
      <c r="G78">
        <v>54971.353918692148</v>
      </c>
      <c r="H78">
        <f t="shared" si="9"/>
        <v>1600</v>
      </c>
      <c r="L78">
        <f t="shared" si="12"/>
        <v>2.30158565693349</v>
      </c>
      <c r="M78">
        <f t="shared" si="11"/>
        <v>23015</v>
      </c>
      <c r="T78">
        <f t="shared" si="13"/>
        <v>3682.5370510935827</v>
      </c>
      <c r="U78">
        <f t="shared" si="14"/>
        <v>3682</v>
      </c>
      <c r="V78">
        <f t="shared" si="15"/>
        <v>36820</v>
      </c>
    </row>
    <row r="79" spans="5:22" x14ac:dyDescent="0.15">
      <c r="E79">
        <f t="shared" si="10"/>
        <v>36.823935706283912</v>
      </c>
      <c r="F79">
        <v>72</v>
      </c>
      <c r="G79">
        <v>58918.297130054256</v>
      </c>
      <c r="H79">
        <f t="shared" si="9"/>
        <v>1599.9999999999998</v>
      </c>
      <c r="L79">
        <f t="shared" si="12"/>
        <v>2.4668395071013194</v>
      </c>
      <c r="M79">
        <f t="shared" si="11"/>
        <v>24668</v>
      </c>
      <c r="T79">
        <f t="shared" si="13"/>
        <v>3946.9432113621078</v>
      </c>
      <c r="U79">
        <f t="shared" si="14"/>
        <v>3946</v>
      </c>
      <c r="V79">
        <f t="shared" si="15"/>
        <v>39460</v>
      </c>
    </row>
    <row r="80" spans="5:22" x14ac:dyDescent="0.15">
      <c r="E80">
        <f t="shared" si="10"/>
        <v>39.467894289995101</v>
      </c>
      <c r="F80">
        <v>73</v>
      </c>
      <c r="G80">
        <v>63148.630863992163</v>
      </c>
      <c r="H80">
        <f t="shared" si="9"/>
        <v>1600</v>
      </c>
      <c r="L80">
        <f t="shared" si="12"/>
        <v>2.6439585837111892</v>
      </c>
      <c r="M80">
        <f t="shared" si="11"/>
        <v>26439</v>
      </c>
      <c r="T80">
        <f t="shared" si="13"/>
        <v>4230.3337339379068</v>
      </c>
      <c r="U80">
        <f t="shared" si="14"/>
        <v>4230</v>
      </c>
      <c r="V80">
        <f t="shared" si="15"/>
        <v>42300</v>
      </c>
    </row>
    <row r="81" spans="5:22" x14ac:dyDescent="0.15">
      <c r="E81">
        <f t="shared" si="10"/>
        <v>42.301689100016759</v>
      </c>
      <c r="F81">
        <v>74</v>
      </c>
      <c r="G81">
        <v>67682.70256002681</v>
      </c>
      <c r="H81">
        <f t="shared" si="9"/>
        <v>1599.9999999999998</v>
      </c>
      <c r="L81">
        <f t="shared" si="12"/>
        <v>2.8337948100216579</v>
      </c>
      <c r="M81">
        <f t="shared" si="11"/>
        <v>28337</v>
      </c>
      <c r="T81">
        <f t="shared" si="13"/>
        <v>4534.0716960346472</v>
      </c>
      <c r="U81">
        <f t="shared" si="14"/>
        <v>4534</v>
      </c>
      <c r="V81">
        <f t="shared" si="15"/>
        <v>45340</v>
      </c>
    </row>
    <row r="82" spans="5:22" x14ac:dyDescent="0.15">
      <c r="E82">
        <f t="shared" si="10"/>
        <v>45.338950377397964</v>
      </c>
      <c r="F82">
        <v>75</v>
      </c>
      <c r="G82">
        <v>72542.320603836735</v>
      </c>
      <c r="H82">
        <f t="shared" si="9"/>
        <v>1599.9999999999998</v>
      </c>
      <c r="L82">
        <f t="shared" si="12"/>
        <v>3.0372612773812051</v>
      </c>
      <c r="M82">
        <f t="shared" si="11"/>
        <v>30372</v>
      </c>
      <c r="T82">
        <f t="shared" si="13"/>
        <v>4859.6180438099254</v>
      </c>
      <c r="U82">
        <f t="shared" si="14"/>
        <v>4859</v>
      </c>
      <c r="V82">
        <f t="shared" si="15"/>
        <v>48590</v>
      </c>
    </row>
    <row r="83" spans="5:22" x14ac:dyDescent="0.15">
      <c r="E83">
        <f t="shared" si="10"/>
        <v>48.594287014495144</v>
      </c>
      <c r="F83">
        <v>76</v>
      </c>
      <c r="G83">
        <v>77750.859223192238</v>
      </c>
      <c r="H83">
        <f t="shared" si="9"/>
        <v>1600.0000000000005</v>
      </c>
      <c r="L83">
        <f t="shared" si="12"/>
        <v>3.2553366370971801</v>
      </c>
      <c r="M83">
        <f t="shared" si="11"/>
        <v>32553</v>
      </c>
      <c r="T83">
        <f t="shared" si="13"/>
        <v>5208.5386193555023</v>
      </c>
      <c r="U83">
        <f t="shared" si="14"/>
        <v>5208</v>
      </c>
      <c r="V83">
        <f t="shared" si="15"/>
        <v>52080</v>
      </c>
    </row>
    <row r="84" spans="5:22" x14ac:dyDescent="0.15">
      <c r="E84">
        <f t="shared" si="10"/>
        <v>52.083356822135904</v>
      </c>
      <c r="F84">
        <v>77</v>
      </c>
      <c r="G84">
        <v>83333.370915417443</v>
      </c>
      <c r="H84">
        <f t="shared" si="9"/>
        <v>1600</v>
      </c>
      <c r="L84">
        <f t="shared" si="12"/>
        <v>3.4890698076407602</v>
      </c>
      <c r="M84">
        <f t="shared" si="11"/>
        <v>34890</v>
      </c>
      <c r="T84">
        <f t="shared" si="13"/>
        <v>5582.5116922252055</v>
      </c>
      <c r="U84">
        <f t="shared" si="14"/>
        <v>5582</v>
      </c>
      <c r="V84">
        <f t="shared" si="15"/>
        <v>55820</v>
      </c>
    </row>
    <row r="85" spans="5:22" x14ac:dyDescent="0.15">
      <c r="E85">
        <f t="shared" si="10"/>
        <v>55.822941841965267</v>
      </c>
      <c r="F85">
        <v>78</v>
      </c>
      <c r="G85">
        <v>89316.706947144427</v>
      </c>
      <c r="H85">
        <f t="shared" si="9"/>
        <v>1599.9999999999998</v>
      </c>
      <c r="L85">
        <f t="shared" si="12"/>
        <v>3.739585019829363</v>
      </c>
      <c r="M85">
        <f t="shared" si="11"/>
        <v>37395</v>
      </c>
      <c r="T85">
        <f t="shared" si="13"/>
        <v>5983.3360317269835</v>
      </c>
      <c r="U85">
        <f t="shared" si="14"/>
        <v>5983</v>
      </c>
      <c r="V85">
        <f t="shared" si="15"/>
        <v>59830</v>
      </c>
    </row>
    <row r="86" spans="5:22" x14ac:dyDescent="0.15">
      <c r="E86">
        <f t="shared" si="10"/>
        <v>59.831029066218385</v>
      </c>
      <c r="F86">
        <v>79</v>
      </c>
      <c r="G86">
        <v>95729.646505949422</v>
      </c>
      <c r="H86">
        <f t="shared" si="9"/>
        <v>1600.0000000000002</v>
      </c>
      <c r="L86">
        <f t="shared" si="12"/>
        <v>4.0080872242531171</v>
      </c>
      <c r="M86">
        <f t="shared" si="11"/>
        <v>40080</v>
      </c>
      <c r="T86">
        <f t="shared" si="13"/>
        <v>6412.9395588049956</v>
      </c>
      <c r="U86">
        <f t="shared" si="14"/>
        <v>6412</v>
      </c>
      <c r="V86">
        <f t="shared" si="15"/>
        <v>64120</v>
      </c>
    </row>
    <row r="87" spans="5:22" x14ac:dyDescent="0.15">
      <c r="E87">
        <f t="shared" si="10"/>
        <v>64.126896953172889</v>
      </c>
      <c r="F87">
        <v>80</v>
      </c>
      <c r="G87">
        <v>102603.03512507663</v>
      </c>
      <c r="H87">
        <f t="shared" si="9"/>
        <v>1600</v>
      </c>
      <c r="L87">
        <f t="shared" si="12"/>
        <v>4.2958678869545039</v>
      </c>
      <c r="M87">
        <f t="shared" si="11"/>
        <v>42958</v>
      </c>
      <c r="T87">
        <f t="shared" si="13"/>
        <v>6873.3886191272031</v>
      </c>
      <c r="U87">
        <f t="shared" si="14"/>
        <v>6873</v>
      </c>
      <c r="V87">
        <f t="shared" si="15"/>
        <v>68730</v>
      </c>
    </row>
    <row r="88" spans="5:22" x14ac:dyDescent="0.15">
      <c r="E88">
        <f t="shared" si="10"/>
        <v>68.731208154410695</v>
      </c>
      <c r="F88">
        <v>81</v>
      </c>
      <c r="G88">
        <v>109969.93304705711</v>
      </c>
      <c r="H88">
        <f t="shared" si="9"/>
        <v>1600</v>
      </c>
      <c r="L88">
        <f t="shared" si="12"/>
        <v>4.604311201237806</v>
      </c>
      <c r="M88">
        <f t="shared" si="11"/>
        <v>46043</v>
      </c>
      <c r="T88">
        <f t="shared" si="13"/>
        <v>7366.8979219804896</v>
      </c>
      <c r="U88">
        <f t="shared" si="14"/>
        <v>7366</v>
      </c>
      <c r="V88">
        <f t="shared" si="15"/>
        <v>73660</v>
      </c>
    </row>
    <row r="89" spans="5:22" x14ac:dyDescent="0.15">
      <c r="E89">
        <f t="shared" si="10"/>
        <v>73.666108899897395</v>
      </c>
      <c r="F89">
        <v>82</v>
      </c>
      <c r="G89">
        <v>117865.77423983584</v>
      </c>
      <c r="H89">
        <f t="shared" si="9"/>
        <v>1600.0000000000002</v>
      </c>
      <c r="L89">
        <f t="shared" si="12"/>
        <v>4.9349007454867007</v>
      </c>
      <c r="M89">
        <f t="shared" si="11"/>
        <v>49349</v>
      </c>
      <c r="T89">
        <f t="shared" si="13"/>
        <v>7895.8411927787238</v>
      </c>
      <c r="U89">
        <f t="shared" si="14"/>
        <v>7895</v>
      </c>
      <c r="V89">
        <f t="shared" si="15"/>
        <v>78950</v>
      </c>
    </row>
    <row r="90" spans="5:22" x14ac:dyDescent="0.15">
      <c r="E90">
        <f t="shared" si="10"/>
        <v>78.955335518910047</v>
      </c>
      <c r="F90">
        <v>83</v>
      </c>
      <c r="G90">
        <v>126328.53683025608</v>
      </c>
      <c r="H90">
        <f t="shared" si="9"/>
        <v>1600.0000000000002</v>
      </c>
      <c r="L90">
        <f t="shared" si="12"/>
        <v>5.289226619012652</v>
      </c>
      <c r="M90">
        <f t="shared" si="11"/>
        <v>52892</v>
      </c>
      <c r="T90">
        <f t="shared" si="13"/>
        <v>8462.7625904202432</v>
      </c>
      <c r="U90">
        <f t="shared" si="14"/>
        <v>8462</v>
      </c>
      <c r="V90">
        <f t="shared" si="15"/>
        <v>84620</v>
      </c>
    </row>
    <row r="91" spans="5:22" x14ac:dyDescent="0.15">
      <c r="E91">
        <f t="shared" si="10"/>
        <v>84.624328609167804</v>
      </c>
      <c r="F91">
        <v>84</v>
      </c>
      <c r="G91">
        <v>135398.92577466849</v>
      </c>
      <c r="H91">
        <f t="shared" si="9"/>
        <v>1600.0000000000002</v>
      </c>
      <c r="L91">
        <f t="shared" si="12"/>
        <v>5.6689930902577572</v>
      </c>
      <c r="M91">
        <f t="shared" si="11"/>
        <v>56689</v>
      </c>
      <c r="T91">
        <f t="shared" si="13"/>
        <v>9070.388944412407</v>
      </c>
      <c r="U91">
        <f t="shared" si="14"/>
        <v>9070</v>
      </c>
      <c r="V91">
        <f t="shared" si="15"/>
        <v>90700</v>
      </c>
    </row>
    <row r="92" spans="5:22" x14ac:dyDescent="0.15">
      <c r="E92">
        <f t="shared" si="10"/>
        <v>90.700355403306077</v>
      </c>
      <c r="F92">
        <v>85</v>
      </c>
      <c r="G92">
        <v>145120.56864528972</v>
      </c>
      <c r="H92">
        <f t="shared" si="9"/>
        <v>1600.0000000000002</v>
      </c>
      <c r="L92">
        <f t="shared" si="12"/>
        <v>6.0760267941382722</v>
      </c>
      <c r="M92">
        <f t="shared" si="11"/>
        <v>60760</v>
      </c>
      <c r="T92">
        <f t="shared" si="13"/>
        <v>9721.6428706212319</v>
      </c>
      <c r="U92">
        <f t="shared" si="14"/>
        <v>9721</v>
      </c>
      <c r="V92">
        <f t="shared" si="15"/>
        <v>97210</v>
      </c>
    </row>
    <row r="93" spans="5:22" x14ac:dyDescent="0.15">
      <c r="E93">
        <f t="shared" si="10"/>
        <v>97.212640921263443</v>
      </c>
      <c r="F93">
        <v>86</v>
      </c>
      <c r="G93">
        <v>155540.22547402151</v>
      </c>
      <c r="H93">
        <f t="shared" si="9"/>
        <v>1600</v>
      </c>
      <c r="L93">
        <f t="shared" si="12"/>
        <v>6.5122855179573662</v>
      </c>
      <c r="M93">
        <f t="shared" si="11"/>
        <v>65122</v>
      </c>
      <c r="T93">
        <f t="shared" si="13"/>
        <v>10419.656828731793</v>
      </c>
      <c r="U93">
        <f t="shared" si="14"/>
        <v>10419</v>
      </c>
      <c r="V93">
        <f t="shared" si="15"/>
        <v>104190</v>
      </c>
    </row>
    <row r="94" spans="5:22" x14ac:dyDescent="0.15">
      <c r="E94">
        <f t="shared" si="10"/>
        <v>104.19250853941018</v>
      </c>
      <c r="F94">
        <v>87</v>
      </c>
      <c r="G94">
        <v>166708.01366305631</v>
      </c>
      <c r="H94">
        <f t="shared" si="9"/>
        <v>1600.0000000000002</v>
      </c>
      <c r="L94">
        <f t="shared" si="12"/>
        <v>6.9798676181467414</v>
      </c>
      <c r="M94">
        <f t="shared" si="11"/>
        <v>69798</v>
      </c>
      <c r="T94">
        <f t="shared" si="13"/>
        <v>11167.788189034793</v>
      </c>
      <c r="U94">
        <f t="shared" si="14"/>
        <v>11167</v>
      </c>
      <c r="V94">
        <f t="shared" si="15"/>
        <v>111670</v>
      </c>
    </row>
    <row r="95" spans="5:22" x14ac:dyDescent="0.15">
      <c r="E95">
        <f t="shared" si="10"/>
        <v>111.67353065253987</v>
      </c>
      <c r="F95">
        <v>88</v>
      </c>
      <c r="G95">
        <v>178677.64904406379</v>
      </c>
      <c r="H95">
        <f t="shared" si="9"/>
        <v>1600</v>
      </c>
      <c r="L95">
        <f t="shared" si="12"/>
        <v>7.4810221131296828</v>
      </c>
      <c r="M95">
        <f t="shared" si="11"/>
        <v>74810</v>
      </c>
      <c r="T95">
        <f t="shared" si="13"/>
        <v>11969.63538100748</v>
      </c>
      <c r="U95">
        <f t="shared" si="14"/>
        <v>11969</v>
      </c>
      <c r="V95">
        <f t="shared" si="15"/>
        <v>119690</v>
      </c>
    </row>
    <row r="96" spans="5:22" x14ac:dyDescent="0.15">
      <c r="E96">
        <f t="shared" si="10"/>
        <v>119.69169015339223</v>
      </c>
      <c r="F96">
        <v>89</v>
      </c>
      <c r="G96">
        <v>191506.70424542757</v>
      </c>
      <c r="H96">
        <f t="shared" si="9"/>
        <v>1599.9999999999998</v>
      </c>
      <c r="L96">
        <f t="shared" si="12"/>
        <v>8.018159500852363</v>
      </c>
      <c r="M96">
        <f t="shared" si="11"/>
        <v>80181</v>
      </c>
      <c r="T96">
        <f t="shared" si="13"/>
        <v>12829.055201363779</v>
      </c>
      <c r="U96">
        <f t="shared" si="14"/>
        <v>12829</v>
      </c>
      <c r="V96">
        <f t="shared" si="15"/>
        <v>128290</v>
      </c>
    </row>
    <row r="97" spans="5:22" x14ac:dyDescent="0.15">
      <c r="E97">
        <f t="shared" si="10"/>
        <v>128.28555350640582</v>
      </c>
      <c r="F97">
        <v>90</v>
      </c>
      <c r="G97">
        <v>205256.8856102493</v>
      </c>
      <c r="H97">
        <f t="shared" si="9"/>
        <v>1599.9999999999998</v>
      </c>
      <c r="L97">
        <f t="shared" si="12"/>
        <v>8.5938633530135888</v>
      </c>
      <c r="M97">
        <f t="shared" si="11"/>
        <v>85938</v>
      </c>
      <c r="T97">
        <f t="shared" si="13"/>
        <v>13750.181364821736</v>
      </c>
      <c r="U97">
        <f t="shared" si="14"/>
        <v>13750</v>
      </c>
      <c r="V97">
        <f t="shared" si="15"/>
        <v>137500</v>
      </c>
    </row>
    <row r="98" spans="5:22" x14ac:dyDescent="0.15">
      <c r="E98">
        <f t="shared" si="10"/>
        <v>137.49645624816577</v>
      </c>
      <c r="F98">
        <v>91</v>
      </c>
      <c r="G98">
        <v>219994.32999706524</v>
      </c>
      <c r="H98">
        <f t="shared" si="9"/>
        <v>1600</v>
      </c>
      <c r="L98">
        <f t="shared" si="12"/>
        <v>9.2109027417599521</v>
      </c>
      <c r="M98">
        <f t="shared" si="11"/>
        <v>92109</v>
      </c>
      <c r="T98">
        <f t="shared" si="13"/>
        <v>14737.444386815943</v>
      </c>
      <c r="U98">
        <f t="shared" si="14"/>
        <v>14737</v>
      </c>
      <c r="V98">
        <f t="shared" si="15"/>
        <v>147370</v>
      </c>
    </row>
    <row r="99" spans="5:22" x14ac:dyDescent="0.15">
      <c r="E99">
        <f t="shared" si="10"/>
        <v>147.36870180678409</v>
      </c>
      <c r="F99">
        <v>92</v>
      </c>
      <c r="G99">
        <v>235789.92289085453</v>
      </c>
      <c r="H99">
        <f t="shared" si="9"/>
        <v>1599.9999999999998</v>
      </c>
      <c r="L99">
        <f t="shared" si="12"/>
        <v>9.8722455586183173</v>
      </c>
      <c r="M99">
        <f t="shared" si="11"/>
        <v>98722</v>
      </c>
      <c r="T99">
        <f t="shared" si="13"/>
        <v>15795.59289378929</v>
      </c>
      <c r="U99">
        <f t="shared" si="14"/>
        <v>15795</v>
      </c>
      <c r="V99">
        <f t="shared" si="15"/>
        <v>157950</v>
      </c>
    </row>
    <row r="100" spans="5:22" x14ac:dyDescent="0.15">
      <c r="E100">
        <f t="shared" si="10"/>
        <v>157.94977459651122</v>
      </c>
      <c r="F100">
        <v>93</v>
      </c>
      <c r="G100">
        <v>252719.63935441794</v>
      </c>
      <c r="H100">
        <f t="shared" si="9"/>
        <v>1599.9999999999998</v>
      </c>
      <c r="L100">
        <f t="shared" si="12"/>
        <v>10.581072789727131</v>
      </c>
      <c r="M100">
        <f t="shared" si="11"/>
        <v>105810</v>
      </c>
      <c r="T100">
        <f t="shared" si="13"/>
        <v>16929.716463563411</v>
      </c>
      <c r="U100">
        <f t="shared" si="14"/>
        <v>16929</v>
      </c>
      <c r="V100">
        <f t="shared" si="15"/>
        <v>169290</v>
      </c>
    </row>
    <row r="101" spans="5:22" x14ac:dyDescent="0.15">
      <c r="E101">
        <f t="shared" si="10"/>
        <v>169.29056841254075</v>
      </c>
      <c r="F101">
        <v>94</v>
      </c>
      <c r="G101">
        <v>270864.90946006519</v>
      </c>
      <c r="H101">
        <f t="shared" si="9"/>
        <v>1599.9999999999998</v>
      </c>
      <c r="L101">
        <f t="shared" si="12"/>
        <v>11.340793816029532</v>
      </c>
      <c r="M101">
        <f t="shared" si="11"/>
        <v>113407</v>
      </c>
      <c r="T101">
        <f t="shared" si="13"/>
        <v>18145.270105647243</v>
      </c>
      <c r="U101">
        <f t="shared" si="14"/>
        <v>18145</v>
      </c>
      <c r="V101">
        <f t="shared" si="15"/>
        <v>181450</v>
      </c>
    </row>
    <row r="102" spans="5:22" x14ac:dyDescent="0.15">
      <c r="E102">
        <f t="shared" si="10"/>
        <v>181.44563122456123</v>
      </c>
      <c r="F102">
        <v>95</v>
      </c>
      <c r="G102">
        <v>290313.00995929795</v>
      </c>
      <c r="H102">
        <f t="shared" ref="H102:H107" si="16">(G102-G92)/(E102-E92)</f>
        <v>1600</v>
      </c>
      <c r="L102">
        <f t="shared" si="12"/>
        <v>12.155062812020475</v>
      </c>
      <c r="M102">
        <f t="shared" si="11"/>
        <v>121550</v>
      </c>
      <c r="T102">
        <f t="shared" si="13"/>
        <v>19448.100499232765</v>
      </c>
      <c r="U102">
        <f t="shared" si="14"/>
        <v>19448</v>
      </c>
      <c r="V102">
        <f t="shared" si="15"/>
        <v>194480</v>
      </c>
    </row>
    <row r="103" spans="5:22" x14ac:dyDescent="0.15">
      <c r="E103">
        <f t="shared" si="10"/>
        <v>194.47342754648471</v>
      </c>
      <c r="F103">
        <v>96</v>
      </c>
      <c r="G103">
        <v>311157.48407437553</v>
      </c>
      <c r="H103">
        <f t="shared" si="16"/>
        <v>1599.9999999999998</v>
      </c>
      <c r="L103">
        <f t="shared" si="12"/>
        <v>13.027796321923489</v>
      </c>
      <c r="M103">
        <f t="shared" si="11"/>
        <v>130277</v>
      </c>
      <c r="T103">
        <f t="shared" si="13"/>
        <v>20844.474115077581</v>
      </c>
      <c r="U103">
        <f t="shared" si="14"/>
        <v>20844</v>
      </c>
      <c r="V103">
        <f t="shared" si="15"/>
        <v>208440</v>
      </c>
    </row>
    <row r="104" spans="5:22" x14ac:dyDescent="0.15">
      <c r="E104">
        <f t="shared" si="10"/>
        <v>208.43661964432235</v>
      </c>
      <c r="F104">
        <v>97</v>
      </c>
      <c r="G104">
        <v>333498.59143091575</v>
      </c>
      <c r="H104">
        <f t="shared" si="16"/>
        <v>1599.9999999999998</v>
      </c>
      <c r="L104">
        <f t="shared" si="12"/>
        <v>13.963192097837634</v>
      </c>
      <c r="M104">
        <f t="shared" si="11"/>
        <v>139631</v>
      </c>
      <c r="T104">
        <f t="shared" si="13"/>
        <v>22341.107356540218</v>
      </c>
      <c r="U104">
        <f t="shared" si="14"/>
        <v>22341</v>
      </c>
      <c r="V104">
        <f t="shared" si="15"/>
        <v>223410</v>
      </c>
    </row>
    <row r="105" spans="5:22" x14ac:dyDescent="0.15">
      <c r="E105">
        <f t="shared" si="10"/>
        <v>223.40236893478473</v>
      </c>
      <c r="F105">
        <v>98</v>
      </c>
      <c r="G105">
        <v>357443.79029565555</v>
      </c>
      <c r="H105">
        <f t="shared" si="16"/>
        <v>1599.9999999999998</v>
      </c>
      <c r="L105">
        <f t="shared" si="12"/>
        <v>14.965749290462384</v>
      </c>
      <c r="M105">
        <f t="shared" si="11"/>
        <v>149657</v>
      </c>
      <c r="T105">
        <f t="shared" si="13"/>
        <v>23945.198864739796</v>
      </c>
      <c r="U105">
        <f t="shared" si="14"/>
        <v>23945</v>
      </c>
      <c r="V105">
        <f t="shared" si="15"/>
        <v>239450</v>
      </c>
    </row>
    <row r="106" spans="5:22" x14ac:dyDescent="0.15">
      <c r="E106">
        <f t="shared" si="10"/>
        <v>239.44265902430229</v>
      </c>
      <c r="F106">
        <v>99</v>
      </c>
      <c r="G106">
        <v>383108.25443888368</v>
      </c>
      <c r="H106">
        <f t="shared" si="16"/>
        <v>1600.0000000000002</v>
      </c>
      <c r="L106">
        <f t="shared" si="12"/>
        <v>16.040290089517555</v>
      </c>
      <c r="M106">
        <f t="shared" si="11"/>
        <v>160402</v>
      </c>
      <c r="T106">
        <f t="shared" si="13"/>
        <v>25664.464143228135</v>
      </c>
      <c r="U106">
        <f t="shared" si="14"/>
        <v>25664</v>
      </c>
      <c r="V106">
        <f t="shared" si="15"/>
        <v>256640</v>
      </c>
    </row>
    <row r="107" spans="5:22" x14ac:dyDescent="0.15">
      <c r="E107">
        <f t="shared" si="10"/>
        <v>256.63464194224724</v>
      </c>
      <c r="F107">
        <v>100</v>
      </c>
      <c r="G107">
        <v>410615.42710759561</v>
      </c>
      <c r="H107">
        <f t="shared" si="16"/>
        <v>1600.0000000000002</v>
      </c>
      <c r="L107">
        <f t="shared" si="12"/>
        <v>17.191982917944955</v>
      </c>
      <c r="M107">
        <f t="shared" si="11"/>
        <v>171919</v>
      </c>
      <c r="T107">
        <f t="shared" si="13"/>
        <v>27507.172668711923</v>
      </c>
      <c r="U107">
        <f t="shared" si="14"/>
        <v>27507</v>
      </c>
      <c r="V107">
        <f t="shared" si="15"/>
        <v>275070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workbookViewId="0">
      <selection sqref="A1:XFD104857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1" max="13" width="11.83203125" customWidth="1"/>
    <col min="29" max="30" width="13.5" bestFit="1" customWidth="1"/>
    <col min="31" max="31" width="13.5" customWidth="1"/>
    <col min="32" max="32" width="17.5" bestFit="1" customWidth="1"/>
  </cols>
  <sheetData>
    <row r="1" spans="4:32" x14ac:dyDescent="0.15">
      <c r="X1" t="s">
        <v>75</v>
      </c>
    </row>
    <row r="2" spans="4:32" x14ac:dyDescent="0.15">
      <c r="E2">
        <v>0.25</v>
      </c>
      <c r="H2" t="s">
        <v>234</v>
      </c>
      <c r="X2" t="s">
        <v>76</v>
      </c>
    </row>
    <row r="3" spans="4:32" x14ac:dyDescent="0.15">
      <c r="E3">
        <v>1.0718000000000001</v>
      </c>
      <c r="H3" t="s">
        <v>235</v>
      </c>
    </row>
    <row r="5" spans="4:32" x14ac:dyDescent="0.15">
      <c r="E5" t="s">
        <v>231</v>
      </c>
      <c r="F5" t="s">
        <v>232</v>
      </c>
      <c r="G5" t="s">
        <v>233</v>
      </c>
      <c r="Z5" t="s">
        <v>81</v>
      </c>
    </row>
    <row r="6" spans="4:32" x14ac:dyDescent="0.15">
      <c r="E6" t="s">
        <v>77</v>
      </c>
      <c r="F6" t="s">
        <v>3</v>
      </c>
      <c r="G6" t="s">
        <v>58</v>
      </c>
      <c r="R6" t="s">
        <v>237</v>
      </c>
      <c r="S6" t="s">
        <v>238</v>
      </c>
      <c r="T6" t="s">
        <v>239</v>
      </c>
      <c r="Z6" t="s">
        <v>82</v>
      </c>
      <c r="AA6" t="s">
        <v>83</v>
      </c>
    </row>
    <row r="7" spans="4:32" x14ac:dyDescent="0.15">
      <c r="E7">
        <f>E$3^F7*E$2</f>
        <v>0.25</v>
      </c>
      <c r="F7">
        <v>0</v>
      </c>
      <c r="G7">
        <v>200</v>
      </c>
      <c r="I7">
        <f>INT(G7/16*15)</f>
        <v>187</v>
      </c>
      <c r="J7">
        <f>I7-I6</f>
        <v>187</v>
      </c>
      <c r="K7">
        <f>I7*4</f>
        <v>748</v>
      </c>
      <c r="U7">
        <v>200</v>
      </c>
      <c r="Y7" t="s">
        <v>59</v>
      </c>
      <c r="Z7" t="s">
        <v>9</v>
      </c>
      <c r="AA7" t="s">
        <v>84</v>
      </c>
    </row>
    <row r="8" spans="4:32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I8">
        <f t="shared" ref="I8:I71" si="1">INT(G8/16*15)</f>
        <v>243</v>
      </c>
      <c r="J8" s="12">
        <f t="shared" ref="J8:J71" si="2">I8-I7</f>
        <v>56</v>
      </c>
      <c r="K8">
        <f>I8*4</f>
        <v>972</v>
      </c>
      <c r="L8">
        <f>K8-K7</f>
        <v>224</v>
      </c>
      <c r="M8">
        <f>L8*10</f>
        <v>2240</v>
      </c>
      <c r="R8">
        <f t="shared" ref="R8:R39" si="3">G8-G7</f>
        <v>60</v>
      </c>
      <c r="S8">
        <f>INT(R8)</f>
        <v>60</v>
      </c>
      <c r="T8">
        <f>S8*10</f>
        <v>600</v>
      </c>
      <c r="U8">
        <f>R8+U7</f>
        <v>260</v>
      </c>
      <c r="Y8">
        <v>1</v>
      </c>
      <c r="Z8">
        <v>80</v>
      </c>
      <c r="AA8">
        <f>Z8*5</f>
        <v>400</v>
      </c>
    </row>
    <row r="9" spans="4:32" x14ac:dyDescent="0.15">
      <c r="D9" t="s">
        <v>33</v>
      </c>
      <c r="E9">
        <f t="shared" si="0"/>
        <v>0.28718881000000007</v>
      </c>
      <c r="F9">
        <v>2</v>
      </c>
      <c r="G9">
        <v>320</v>
      </c>
      <c r="I9">
        <f t="shared" si="1"/>
        <v>300</v>
      </c>
      <c r="J9" s="12">
        <f t="shared" si="2"/>
        <v>57</v>
      </c>
      <c r="K9">
        <f t="shared" ref="K9:K72" si="4">I9*4</f>
        <v>1200</v>
      </c>
      <c r="L9">
        <f t="shared" ref="L9:L72" si="5">K9-K8</f>
        <v>228</v>
      </c>
      <c r="M9">
        <f t="shared" ref="M9:M72" si="6">L9*10</f>
        <v>2280</v>
      </c>
      <c r="R9">
        <f t="shared" si="3"/>
        <v>60</v>
      </c>
      <c r="S9">
        <f t="shared" ref="S9:S72" si="7">INT(R9)</f>
        <v>60</v>
      </c>
      <c r="T9">
        <f t="shared" ref="T9:T72" si="8">S9*10</f>
        <v>600</v>
      </c>
      <c r="U9">
        <f t="shared" ref="U9:U41" si="9">R9+U8</f>
        <v>320</v>
      </c>
    </row>
    <row r="10" spans="4:32" x14ac:dyDescent="0.15">
      <c r="D10">
        <v>25</v>
      </c>
      <c r="E10">
        <f t="shared" si="0"/>
        <v>0.30780896655800011</v>
      </c>
      <c r="F10">
        <v>3</v>
      </c>
      <c r="G10">
        <v>380</v>
      </c>
      <c r="I10">
        <f t="shared" si="1"/>
        <v>356</v>
      </c>
      <c r="J10" s="12">
        <f t="shared" si="2"/>
        <v>56</v>
      </c>
      <c r="K10">
        <f t="shared" si="4"/>
        <v>1424</v>
      </c>
      <c r="L10">
        <f t="shared" si="5"/>
        <v>224</v>
      </c>
      <c r="M10">
        <f t="shared" si="6"/>
        <v>2240</v>
      </c>
      <c r="R10">
        <f t="shared" si="3"/>
        <v>60</v>
      </c>
      <c r="S10">
        <f t="shared" si="7"/>
        <v>60</v>
      </c>
      <c r="T10">
        <f t="shared" si="8"/>
        <v>600</v>
      </c>
      <c r="U10">
        <f t="shared" si="9"/>
        <v>380</v>
      </c>
    </row>
    <row r="11" spans="4:32" x14ac:dyDescent="0.15">
      <c r="E11">
        <f t="shared" si="0"/>
        <v>0.32990965035686459</v>
      </c>
      <c r="F11">
        <v>4</v>
      </c>
      <c r="G11">
        <v>440</v>
      </c>
      <c r="I11">
        <f t="shared" si="1"/>
        <v>412</v>
      </c>
      <c r="J11" s="12">
        <f t="shared" si="2"/>
        <v>56</v>
      </c>
      <c r="K11">
        <f t="shared" si="4"/>
        <v>1648</v>
      </c>
      <c r="L11">
        <f t="shared" si="5"/>
        <v>224</v>
      </c>
      <c r="M11">
        <f t="shared" si="6"/>
        <v>2240</v>
      </c>
      <c r="R11">
        <f t="shared" si="3"/>
        <v>60</v>
      </c>
      <c r="S11">
        <f t="shared" si="7"/>
        <v>60</v>
      </c>
      <c r="T11">
        <f t="shared" si="8"/>
        <v>600</v>
      </c>
      <c r="U11">
        <f t="shared" si="9"/>
        <v>440</v>
      </c>
    </row>
    <row r="12" spans="4:32" x14ac:dyDescent="0.15">
      <c r="E12">
        <f t="shared" si="0"/>
        <v>0.35359716325248752</v>
      </c>
      <c r="F12">
        <v>5</v>
      </c>
      <c r="G12">
        <v>500</v>
      </c>
      <c r="I12">
        <f t="shared" si="1"/>
        <v>468</v>
      </c>
      <c r="J12" s="12">
        <f t="shared" si="2"/>
        <v>56</v>
      </c>
      <c r="K12">
        <f t="shared" si="4"/>
        <v>1872</v>
      </c>
      <c r="L12">
        <f t="shared" si="5"/>
        <v>224</v>
      </c>
      <c r="M12">
        <f t="shared" si="6"/>
        <v>2240</v>
      </c>
      <c r="R12">
        <f t="shared" si="3"/>
        <v>60</v>
      </c>
      <c r="S12">
        <f t="shared" si="7"/>
        <v>60</v>
      </c>
      <c r="T12">
        <f t="shared" si="8"/>
        <v>600</v>
      </c>
      <c r="U12">
        <f t="shared" si="9"/>
        <v>500</v>
      </c>
    </row>
    <row r="13" spans="4:32" x14ac:dyDescent="0.15">
      <c r="E13">
        <f t="shared" si="0"/>
        <v>0.37898543957401615</v>
      </c>
      <c r="F13">
        <v>6</v>
      </c>
      <c r="G13">
        <v>560</v>
      </c>
      <c r="I13">
        <f t="shared" si="1"/>
        <v>525</v>
      </c>
      <c r="J13" s="12">
        <f t="shared" si="2"/>
        <v>57</v>
      </c>
      <c r="K13">
        <f t="shared" si="4"/>
        <v>2100</v>
      </c>
      <c r="L13">
        <f t="shared" si="5"/>
        <v>228</v>
      </c>
      <c r="M13">
        <f t="shared" si="6"/>
        <v>2280</v>
      </c>
      <c r="R13">
        <f t="shared" si="3"/>
        <v>60</v>
      </c>
      <c r="S13">
        <f t="shared" si="7"/>
        <v>60</v>
      </c>
      <c r="T13">
        <f t="shared" si="8"/>
        <v>600</v>
      </c>
      <c r="U13">
        <f t="shared" si="9"/>
        <v>560</v>
      </c>
    </row>
    <row r="14" spans="4:32" x14ac:dyDescent="0.15">
      <c r="E14">
        <f t="shared" si="0"/>
        <v>0.40619659413543058</v>
      </c>
      <c r="F14">
        <v>7</v>
      </c>
      <c r="G14">
        <v>620</v>
      </c>
      <c r="I14">
        <f t="shared" si="1"/>
        <v>581</v>
      </c>
      <c r="J14" s="12">
        <f t="shared" si="2"/>
        <v>56</v>
      </c>
      <c r="K14">
        <f t="shared" si="4"/>
        <v>2324</v>
      </c>
      <c r="L14">
        <f t="shared" si="5"/>
        <v>224</v>
      </c>
      <c r="M14">
        <f t="shared" si="6"/>
        <v>2240</v>
      </c>
      <c r="R14">
        <f t="shared" si="3"/>
        <v>60</v>
      </c>
      <c r="S14">
        <f t="shared" si="7"/>
        <v>60</v>
      </c>
      <c r="T14">
        <f t="shared" si="8"/>
        <v>600</v>
      </c>
      <c r="U14">
        <f t="shared" si="9"/>
        <v>620</v>
      </c>
      <c r="Y14" t="s">
        <v>85</v>
      </c>
    </row>
    <row r="15" spans="4:32" x14ac:dyDescent="0.15">
      <c r="E15">
        <f t="shared" si="0"/>
        <v>0.4353615095943546</v>
      </c>
      <c r="F15">
        <v>8</v>
      </c>
      <c r="G15">
        <v>680</v>
      </c>
      <c r="I15">
        <f t="shared" si="1"/>
        <v>637</v>
      </c>
      <c r="J15" s="12">
        <f t="shared" si="2"/>
        <v>56</v>
      </c>
      <c r="K15">
        <f t="shared" si="4"/>
        <v>2548</v>
      </c>
      <c r="L15">
        <f t="shared" si="5"/>
        <v>224</v>
      </c>
      <c r="M15">
        <f t="shared" si="6"/>
        <v>2240</v>
      </c>
      <c r="R15">
        <f t="shared" si="3"/>
        <v>60</v>
      </c>
      <c r="S15">
        <f t="shared" si="7"/>
        <v>60</v>
      </c>
      <c r="T15">
        <f t="shared" si="8"/>
        <v>600</v>
      </c>
      <c r="U15">
        <f t="shared" si="9"/>
        <v>680</v>
      </c>
    </row>
    <row r="16" spans="4:32" x14ac:dyDescent="0.15">
      <c r="E16">
        <f t="shared" si="0"/>
        <v>0.46662046598322932</v>
      </c>
      <c r="F16">
        <v>9</v>
      </c>
      <c r="G16">
        <v>740</v>
      </c>
      <c r="I16">
        <f t="shared" si="1"/>
        <v>693</v>
      </c>
      <c r="J16" s="12">
        <f t="shared" si="2"/>
        <v>56</v>
      </c>
      <c r="K16">
        <f t="shared" si="4"/>
        <v>2772</v>
      </c>
      <c r="L16">
        <f t="shared" si="5"/>
        <v>224</v>
      </c>
      <c r="M16">
        <f t="shared" si="6"/>
        <v>2240</v>
      </c>
      <c r="R16">
        <f t="shared" si="3"/>
        <v>60</v>
      </c>
      <c r="S16">
        <f t="shared" si="7"/>
        <v>60</v>
      </c>
      <c r="T16">
        <f t="shared" si="8"/>
        <v>600</v>
      </c>
      <c r="U16">
        <f t="shared" si="9"/>
        <v>740</v>
      </c>
      <c r="Y16" t="s">
        <v>11</v>
      </c>
      <c r="Z16" t="s">
        <v>86</v>
      </c>
      <c r="AA16" t="s">
        <v>87</v>
      </c>
      <c r="AB16" t="s">
        <v>88</v>
      </c>
      <c r="AC16" t="s">
        <v>95</v>
      </c>
      <c r="AD16" t="s">
        <v>96</v>
      </c>
      <c r="AE16" t="s">
        <v>110</v>
      </c>
      <c r="AF16" t="s">
        <v>98</v>
      </c>
    </row>
    <row r="17" spans="1:32" x14ac:dyDescent="0.15">
      <c r="E17">
        <f t="shared" si="0"/>
        <v>0.50012381544082529</v>
      </c>
      <c r="F17">
        <v>10</v>
      </c>
      <c r="G17">
        <v>800.19810470532047</v>
      </c>
      <c r="I17">
        <f t="shared" si="1"/>
        <v>750</v>
      </c>
      <c r="J17" s="12">
        <f t="shared" si="2"/>
        <v>57</v>
      </c>
      <c r="K17">
        <f t="shared" si="4"/>
        <v>3000</v>
      </c>
      <c r="L17">
        <f t="shared" si="5"/>
        <v>228</v>
      </c>
      <c r="M17">
        <f t="shared" si="6"/>
        <v>2280</v>
      </c>
      <c r="R17">
        <f t="shared" si="3"/>
        <v>60.198104705320475</v>
      </c>
      <c r="S17">
        <f t="shared" si="7"/>
        <v>60</v>
      </c>
      <c r="T17">
        <f t="shared" si="8"/>
        <v>600</v>
      </c>
      <c r="U17">
        <f t="shared" si="9"/>
        <v>800.19810470532047</v>
      </c>
      <c r="Y17" t="s">
        <v>90</v>
      </c>
      <c r="Z17" t="s">
        <v>94</v>
      </c>
      <c r="AA17" t="s">
        <v>92</v>
      </c>
      <c r="AB17" t="s">
        <v>89</v>
      </c>
      <c r="AC17" t="s">
        <v>93</v>
      </c>
      <c r="AD17" t="s">
        <v>97</v>
      </c>
      <c r="AE17" t="s">
        <v>109</v>
      </c>
      <c r="AF17" t="s">
        <v>99</v>
      </c>
    </row>
    <row r="18" spans="1:32" x14ac:dyDescent="0.15">
      <c r="E18">
        <f t="shared" si="0"/>
        <v>0.53603270538947656</v>
      </c>
      <c r="F18">
        <v>11</v>
      </c>
      <c r="G18">
        <v>857.65232862316248</v>
      </c>
      <c r="I18">
        <f t="shared" si="1"/>
        <v>804</v>
      </c>
      <c r="J18" s="12">
        <f t="shared" si="2"/>
        <v>54</v>
      </c>
      <c r="K18">
        <f t="shared" si="4"/>
        <v>3216</v>
      </c>
      <c r="L18">
        <f t="shared" si="5"/>
        <v>216</v>
      </c>
      <c r="M18">
        <f t="shared" si="6"/>
        <v>2160</v>
      </c>
      <c r="R18">
        <f t="shared" si="3"/>
        <v>57.454223917842</v>
      </c>
      <c r="S18">
        <f t="shared" si="7"/>
        <v>57</v>
      </c>
      <c r="T18">
        <f t="shared" si="8"/>
        <v>570</v>
      </c>
      <c r="U18">
        <f t="shared" si="9"/>
        <v>857.65232862316248</v>
      </c>
      <c r="Y18" t="s">
        <v>91</v>
      </c>
      <c r="Z18" t="s">
        <v>11</v>
      </c>
    </row>
    <row r="19" spans="1:32" x14ac:dyDescent="0.15">
      <c r="E19">
        <f t="shared" si="0"/>
        <v>0.57451985363644109</v>
      </c>
      <c r="F19">
        <v>12</v>
      </c>
      <c r="G19">
        <v>919.2317658183058</v>
      </c>
      <c r="I19">
        <f t="shared" si="1"/>
        <v>861</v>
      </c>
      <c r="J19" s="12">
        <f t="shared" si="2"/>
        <v>57</v>
      </c>
      <c r="K19">
        <f t="shared" si="4"/>
        <v>3444</v>
      </c>
      <c r="L19">
        <f t="shared" si="5"/>
        <v>228</v>
      </c>
      <c r="M19">
        <f t="shared" si="6"/>
        <v>2280</v>
      </c>
      <c r="R19">
        <f t="shared" si="3"/>
        <v>61.579437195143328</v>
      </c>
      <c r="S19">
        <f t="shared" si="7"/>
        <v>61</v>
      </c>
      <c r="T19">
        <f t="shared" si="8"/>
        <v>610</v>
      </c>
      <c r="U19">
        <f t="shared" si="9"/>
        <v>919.2317658183058</v>
      </c>
    </row>
    <row r="20" spans="1:32" x14ac:dyDescent="0.15">
      <c r="E20">
        <f t="shared" si="0"/>
        <v>0.61577037912753763</v>
      </c>
      <c r="F20">
        <v>13</v>
      </c>
      <c r="G20">
        <v>985.23260660406015</v>
      </c>
      <c r="I20">
        <f t="shared" si="1"/>
        <v>923</v>
      </c>
      <c r="J20" s="12">
        <f t="shared" si="2"/>
        <v>62</v>
      </c>
      <c r="K20">
        <f t="shared" si="4"/>
        <v>3692</v>
      </c>
      <c r="L20">
        <f t="shared" si="5"/>
        <v>248</v>
      </c>
      <c r="M20">
        <f t="shared" si="6"/>
        <v>2480</v>
      </c>
      <c r="R20">
        <f t="shared" si="3"/>
        <v>66.000840785754349</v>
      </c>
      <c r="S20">
        <f t="shared" si="7"/>
        <v>66</v>
      </c>
      <c r="T20">
        <f t="shared" si="8"/>
        <v>660</v>
      </c>
      <c r="U20">
        <f t="shared" si="9"/>
        <v>985.23260660406015</v>
      </c>
    </row>
    <row r="21" spans="1:32" x14ac:dyDescent="0.15">
      <c r="E21">
        <f t="shared" si="0"/>
        <v>0.65998269234889495</v>
      </c>
      <c r="F21">
        <v>14</v>
      </c>
      <c r="G21">
        <v>1055.9723077582319</v>
      </c>
      <c r="I21">
        <f t="shared" si="1"/>
        <v>989</v>
      </c>
      <c r="J21" s="12">
        <f t="shared" si="2"/>
        <v>66</v>
      </c>
      <c r="K21">
        <f t="shared" si="4"/>
        <v>3956</v>
      </c>
      <c r="L21">
        <f t="shared" si="5"/>
        <v>264</v>
      </c>
      <c r="M21">
        <f t="shared" si="6"/>
        <v>2640</v>
      </c>
      <c r="R21">
        <f t="shared" si="3"/>
        <v>70.739701154171712</v>
      </c>
      <c r="S21">
        <f t="shared" si="7"/>
        <v>70</v>
      </c>
      <c r="T21">
        <f t="shared" si="8"/>
        <v>700</v>
      </c>
      <c r="U21">
        <f t="shared" si="9"/>
        <v>1055.9723077582319</v>
      </c>
    </row>
    <row r="22" spans="1:32" x14ac:dyDescent="0.15">
      <c r="E22">
        <f t="shared" si="0"/>
        <v>0.70736944965954573</v>
      </c>
      <c r="F22">
        <v>15</v>
      </c>
      <c r="G22">
        <v>1131.7911194552732</v>
      </c>
      <c r="I22">
        <f t="shared" si="1"/>
        <v>1061</v>
      </c>
      <c r="J22" s="12">
        <f t="shared" si="2"/>
        <v>72</v>
      </c>
      <c r="K22">
        <f t="shared" si="4"/>
        <v>4244</v>
      </c>
      <c r="L22">
        <f t="shared" si="5"/>
        <v>288</v>
      </c>
      <c r="M22">
        <f t="shared" si="6"/>
        <v>2880</v>
      </c>
      <c r="R22">
        <f t="shared" si="3"/>
        <v>75.818811697041383</v>
      </c>
      <c r="S22">
        <f t="shared" si="7"/>
        <v>75</v>
      </c>
      <c r="T22">
        <f t="shared" si="8"/>
        <v>750</v>
      </c>
      <c r="U22">
        <f t="shared" si="9"/>
        <v>1131.7911194552732</v>
      </c>
    </row>
    <row r="23" spans="1:32" x14ac:dyDescent="0.15">
      <c r="E23">
        <f t="shared" si="0"/>
        <v>0.75815857614510129</v>
      </c>
      <c r="F23">
        <v>16</v>
      </c>
      <c r="G23">
        <v>1213.053721832162</v>
      </c>
      <c r="I23">
        <f t="shared" si="1"/>
        <v>1137</v>
      </c>
      <c r="J23" s="12">
        <f t="shared" si="2"/>
        <v>76</v>
      </c>
      <c r="K23">
        <f t="shared" si="4"/>
        <v>4548</v>
      </c>
      <c r="L23">
        <f t="shared" si="5"/>
        <v>304</v>
      </c>
      <c r="M23">
        <f t="shared" si="6"/>
        <v>3040</v>
      </c>
      <c r="R23">
        <f t="shared" si="3"/>
        <v>81.262602376888708</v>
      </c>
      <c r="S23">
        <f t="shared" si="7"/>
        <v>81</v>
      </c>
      <c r="T23">
        <f t="shared" si="8"/>
        <v>810</v>
      </c>
      <c r="U23">
        <f t="shared" si="9"/>
        <v>1213.053721832162</v>
      </c>
    </row>
    <row r="24" spans="1:32" x14ac:dyDescent="0.15">
      <c r="E24">
        <f t="shared" si="0"/>
        <v>0.8125943619123196</v>
      </c>
      <c r="F24">
        <v>17</v>
      </c>
      <c r="G24">
        <v>1300.1509790597113</v>
      </c>
      <c r="I24">
        <f t="shared" si="1"/>
        <v>1218</v>
      </c>
      <c r="J24" s="12">
        <f t="shared" si="2"/>
        <v>81</v>
      </c>
      <c r="K24">
        <f t="shared" si="4"/>
        <v>4872</v>
      </c>
      <c r="L24">
        <f t="shared" si="5"/>
        <v>324</v>
      </c>
      <c r="M24">
        <f t="shared" si="6"/>
        <v>3240</v>
      </c>
      <c r="R24">
        <f t="shared" si="3"/>
        <v>87.097257227549335</v>
      </c>
      <c r="S24">
        <f t="shared" si="7"/>
        <v>87</v>
      </c>
      <c r="T24">
        <f t="shared" si="8"/>
        <v>870</v>
      </c>
      <c r="U24">
        <f t="shared" si="9"/>
        <v>1300.1509790597113</v>
      </c>
    </row>
    <row r="25" spans="1:32" x14ac:dyDescent="0.15">
      <c r="E25">
        <f t="shared" si="0"/>
        <v>0.87093863709762431</v>
      </c>
      <c r="F25">
        <v>18</v>
      </c>
      <c r="G25">
        <v>1393.5018193561989</v>
      </c>
      <c r="I25">
        <f t="shared" si="1"/>
        <v>1306</v>
      </c>
      <c r="J25" s="12">
        <f t="shared" si="2"/>
        <v>88</v>
      </c>
      <c r="K25">
        <f t="shared" si="4"/>
        <v>5224</v>
      </c>
      <c r="L25">
        <f t="shared" si="5"/>
        <v>352</v>
      </c>
      <c r="M25">
        <f t="shared" si="6"/>
        <v>3520</v>
      </c>
      <c r="R25">
        <f t="shared" si="3"/>
        <v>93.350840296487604</v>
      </c>
      <c r="S25">
        <f t="shared" si="7"/>
        <v>93</v>
      </c>
      <c r="T25">
        <f t="shared" si="8"/>
        <v>930</v>
      </c>
      <c r="U25">
        <f t="shared" si="9"/>
        <v>1393.5018193561989</v>
      </c>
    </row>
    <row r="26" spans="1:32" x14ac:dyDescent="0.15">
      <c r="E26">
        <f t="shared" si="0"/>
        <v>0.9334720312412339</v>
      </c>
      <c r="F26">
        <v>19</v>
      </c>
      <c r="G26">
        <v>1493.5552499859743</v>
      </c>
      <c r="I26">
        <f t="shared" si="1"/>
        <v>1400</v>
      </c>
      <c r="J26" s="12">
        <f t="shared" si="2"/>
        <v>94</v>
      </c>
      <c r="K26">
        <f t="shared" si="4"/>
        <v>5600</v>
      </c>
      <c r="L26">
        <f t="shared" si="5"/>
        <v>376</v>
      </c>
      <c r="M26">
        <f t="shared" si="6"/>
        <v>3760</v>
      </c>
      <c r="R26">
        <f t="shared" si="3"/>
        <v>100.05343062977545</v>
      </c>
      <c r="S26">
        <f t="shared" si="7"/>
        <v>100</v>
      </c>
      <c r="T26">
        <f t="shared" si="8"/>
        <v>1000</v>
      </c>
      <c r="U26">
        <f t="shared" si="9"/>
        <v>1493.5552499859743</v>
      </c>
    </row>
    <row r="27" spans="1:32" x14ac:dyDescent="0.15">
      <c r="A27" t="s">
        <v>242</v>
      </c>
      <c r="E27">
        <f t="shared" si="0"/>
        <v>1.0004953230843547</v>
      </c>
      <c r="F27">
        <v>20</v>
      </c>
      <c r="G27">
        <v>1600.7925169349676</v>
      </c>
      <c r="H27">
        <f t="shared" ref="H27:H36" si="10">(G27-G17)/(E27-E17)</f>
        <v>1600</v>
      </c>
      <c r="I27">
        <f t="shared" si="1"/>
        <v>1500</v>
      </c>
      <c r="J27" s="12">
        <f t="shared" si="2"/>
        <v>100</v>
      </c>
      <c r="K27">
        <f t="shared" si="4"/>
        <v>6000</v>
      </c>
      <c r="L27">
        <f t="shared" si="5"/>
        <v>400</v>
      </c>
      <c r="M27">
        <f t="shared" si="6"/>
        <v>4000</v>
      </c>
      <c r="R27">
        <f t="shared" si="3"/>
        <v>107.23726694899324</v>
      </c>
      <c r="S27">
        <f t="shared" si="7"/>
        <v>107</v>
      </c>
      <c r="T27">
        <f t="shared" si="8"/>
        <v>1070</v>
      </c>
      <c r="U27">
        <f t="shared" si="9"/>
        <v>1600.7925169349676</v>
      </c>
      <c r="AB27" t="s">
        <v>72</v>
      </c>
      <c r="AC27" t="s">
        <v>71</v>
      </c>
      <c r="AD27" t="s">
        <v>73</v>
      </c>
      <c r="AE27" t="s">
        <v>74</v>
      </c>
    </row>
    <row r="28" spans="1:32" x14ac:dyDescent="0.15">
      <c r="A28" t="s">
        <v>243</v>
      </c>
      <c r="E28">
        <f t="shared" si="0"/>
        <v>1.0723308872818116</v>
      </c>
      <c r="F28">
        <v>21</v>
      </c>
      <c r="G28">
        <v>1715.7294196508985</v>
      </c>
      <c r="H28">
        <f t="shared" si="10"/>
        <v>1600</v>
      </c>
      <c r="I28">
        <f t="shared" si="1"/>
        <v>1608</v>
      </c>
      <c r="J28" s="12">
        <f t="shared" si="2"/>
        <v>108</v>
      </c>
      <c r="K28">
        <f t="shared" si="4"/>
        <v>6432</v>
      </c>
      <c r="L28">
        <f t="shared" si="5"/>
        <v>432</v>
      </c>
      <c r="M28">
        <f t="shared" si="6"/>
        <v>4320</v>
      </c>
      <c r="R28">
        <f t="shared" si="3"/>
        <v>114.93690271593096</v>
      </c>
      <c r="S28">
        <f t="shared" si="7"/>
        <v>114</v>
      </c>
      <c r="T28">
        <f t="shared" si="8"/>
        <v>1140</v>
      </c>
      <c r="U28">
        <f t="shared" si="9"/>
        <v>1715.7294196508985</v>
      </c>
      <c r="AA28">
        <v>10</v>
      </c>
    </row>
    <row r="29" spans="1:32" x14ac:dyDescent="0.15">
      <c r="E29">
        <f t="shared" si="0"/>
        <v>1.1493242449886456</v>
      </c>
      <c r="F29">
        <v>22</v>
      </c>
      <c r="G29">
        <v>1838.918791981833</v>
      </c>
      <c r="H29">
        <f t="shared" si="10"/>
        <v>1600</v>
      </c>
      <c r="I29">
        <f t="shared" si="1"/>
        <v>1723</v>
      </c>
      <c r="J29" s="12">
        <f t="shared" si="2"/>
        <v>115</v>
      </c>
      <c r="K29">
        <f t="shared" si="4"/>
        <v>6892</v>
      </c>
      <c r="L29">
        <f t="shared" si="5"/>
        <v>460</v>
      </c>
      <c r="M29">
        <f t="shared" si="6"/>
        <v>4600</v>
      </c>
      <c r="R29">
        <f t="shared" si="3"/>
        <v>123.18937233093448</v>
      </c>
      <c r="S29">
        <f t="shared" si="7"/>
        <v>123</v>
      </c>
      <c r="T29">
        <f t="shared" si="8"/>
        <v>1230</v>
      </c>
      <c r="U29">
        <f t="shared" si="9"/>
        <v>1838.918791981833</v>
      </c>
      <c r="AA29">
        <v>20</v>
      </c>
      <c r="AB29">
        <v>1</v>
      </c>
    </row>
    <row r="30" spans="1:32" x14ac:dyDescent="0.15">
      <c r="A30" t="s">
        <v>244</v>
      </c>
      <c r="E30">
        <f t="shared" si="0"/>
        <v>1.2318457257788307</v>
      </c>
      <c r="F30">
        <v>23</v>
      </c>
      <c r="G30">
        <v>1970.9531612461292</v>
      </c>
      <c r="H30">
        <f t="shared" si="10"/>
        <v>1600.0000000000002</v>
      </c>
      <c r="I30">
        <f t="shared" si="1"/>
        <v>1847</v>
      </c>
      <c r="J30" s="12">
        <f t="shared" si="2"/>
        <v>124</v>
      </c>
      <c r="K30">
        <f t="shared" si="4"/>
        <v>7388</v>
      </c>
      <c r="L30">
        <f t="shared" si="5"/>
        <v>496</v>
      </c>
      <c r="M30">
        <f t="shared" si="6"/>
        <v>4960</v>
      </c>
      <c r="R30">
        <f t="shared" si="3"/>
        <v>132.03436926429617</v>
      </c>
      <c r="S30">
        <f t="shared" si="7"/>
        <v>132</v>
      </c>
      <c r="T30">
        <f t="shared" si="8"/>
        <v>1320</v>
      </c>
      <c r="U30">
        <f t="shared" si="9"/>
        <v>1970.9531612461292</v>
      </c>
      <c r="Z30">
        <v>1</v>
      </c>
      <c r="AA30">
        <v>30</v>
      </c>
      <c r="AB30">
        <v>2</v>
      </c>
      <c r="AC30">
        <v>1</v>
      </c>
      <c r="AD30">
        <v>2</v>
      </c>
      <c r="AE30">
        <f>(AC30-AC29)*(AD30+1)+AE29</f>
        <v>3</v>
      </c>
    </row>
    <row r="31" spans="1:32" x14ac:dyDescent="0.15">
      <c r="E31">
        <f t="shared" si="0"/>
        <v>1.3202922488897511</v>
      </c>
      <c r="F31">
        <v>24</v>
      </c>
      <c r="G31">
        <v>2112.4675982236017</v>
      </c>
      <c r="H31">
        <f t="shared" si="10"/>
        <v>1600.0000000000002</v>
      </c>
      <c r="I31">
        <f t="shared" si="1"/>
        <v>1980</v>
      </c>
      <c r="J31" s="12">
        <f t="shared" si="2"/>
        <v>133</v>
      </c>
      <c r="K31">
        <f t="shared" si="4"/>
        <v>7920</v>
      </c>
      <c r="L31">
        <f t="shared" si="5"/>
        <v>532</v>
      </c>
      <c r="M31">
        <f t="shared" si="6"/>
        <v>5320</v>
      </c>
      <c r="R31">
        <f t="shared" si="3"/>
        <v>141.51443697747254</v>
      </c>
      <c r="S31">
        <f t="shared" si="7"/>
        <v>141</v>
      </c>
      <c r="T31">
        <f t="shared" si="8"/>
        <v>1410</v>
      </c>
      <c r="U31">
        <f t="shared" si="9"/>
        <v>2112.4675982236017</v>
      </c>
      <c r="Z31" s="3" t="s">
        <v>70</v>
      </c>
      <c r="AA31">
        <v>40</v>
      </c>
      <c r="AB31">
        <v>4</v>
      </c>
      <c r="AC31">
        <v>3</v>
      </c>
      <c r="AD31">
        <v>1</v>
      </c>
      <c r="AE31">
        <f t="shared" ref="AE31:AE36" si="11">(AC31-AC30)*(AD31+1)+AE30</f>
        <v>7</v>
      </c>
    </row>
    <row r="32" spans="1:32" x14ac:dyDescent="0.15">
      <c r="E32">
        <f t="shared" si="0"/>
        <v>1.4150892323600353</v>
      </c>
      <c r="F32">
        <v>25</v>
      </c>
      <c r="G32">
        <v>2264.1427717760562</v>
      </c>
      <c r="H32">
        <f t="shared" si="10"/>
        <v>1599.9999999999995</v>
      </c>
      <c r="I32">
        <f t="shared" si="1"/>
        <v>2122</v>
      </c>
      <c r="J32" s="12">
        <f t="shared" si="2"/>
        <v>142</v>
      </c>
      <c r="K32">
        <f t="shared" si="4"/>
        <v>8488</v>
      </c>
      <c r="L32">
        <f t="shared" si="5"/>
        <v>568</v>
      </c>
      <c r="M32">
        <f t="shared" si="6"/>
        <v>5680</v>
      </c>
      <c r="R32">
        <f t="shared" si="3"/>
        <v>151.67517355245445</v>
      </c>
      <c r="S32">
        <f t="shared" si="7"/>
        <v>151</v>
      </c>
      <c r="T32">
        <f t="shared" si="8"/>
        <v>1510</v>
      </c>
      <c r="U32">
        <f t="shared" si="9"/>
        <v>2264.1427717760562</v>
      </c>
      <c r="AA32">
        <v>50</v>
      </c>
      <c r="AB32">
        <f t="shared" ref="AB32:AB37" si="12">AB31*2</f>
        <v>8</v>
      </c>
      <c r="AC32">
        <v>6</v>
      </c>
      <c r="AD32">
        <v>0.5</v>
      </c>
      <c r="AE32">
        <f t="shared" si="11"/>
        <v>11.5</v>
      </c>
    </row>
    <row r="33" spans="1:31" x14ac:dyDescent="0.15">
      <c r="A33" t="s">
        <v>245</v>
      </c>
      <c r="E33">
        <f t="shared" si="0"/>
        <v>1.5166926392434861</v>
      </c>
      <c r="F33">
        <v>26</v>
      </c>
      <c r="G33">
        <v>2426.7082227895776</v>
      </c>
      <c r="H33">
        <f t="shared" si="10"/>
        <v>1600</v>
      </c>
      <c r="I33">
        <f t="shared" si="1"/>
        <v>2275</v>
      </c>
      <c r="J33" s="12">
        <f t="shared" si="2"/>
        <v>153</v>
      </c>
      <c r="K33">
        <f t="shared" si="4"/>
        <v>9100</v>
      </c>
      <c r="L33">
        <f t="shared" si="5"/>
        <v>612</v>
      </c>
      <c r="M33">
        <f t="shared" si="6"/>
        <v>6120</v>
      </c>
      <c r="R33">
        <f t="shared" si="3"/>
        <v>162.5654510135214</v>
      </c>
      <c r="S33">
        <f t="shared" si="7"/>
        <v>162</v>
      </c>
      <c r="T33">
        <f t="shared" si="8"/>
        <v>1620</v>
      </c>
      <c r="U33">
        <f t="shared" si="9"/>
        <v>2426.7082227895776</v>
      </c>
      <c r="Z33" s="2" t="s">
        <v>69</v>
      </c>
      <c r="AA33">
        <v>60</v>
      </c>
      <c r="AB33">
        <f t="shared" si="12"/>
        <v>16</v>
      </c>
      <c r="AC33">
        <v>10</v>
      </c>
      <c r="AD33">
        <v>0.1</v>
      </c>
      <c r="AE33">
        <f t="shared" si="11"/>
        <v>15.9</v>
      </c>
    </row>
    <row r="34" spans="1:31" x14ac:dyDescent="0.15">
      <c r="A34">
        <v>15000</v>
      </c>
      <c r="B34">
        <f>A34/30</f>
        <v>500</v>
      </c>
      <c r="E34">
        <f t="shared" si="0"/>
        <v>1.6255911707411685</v>
      </c>
      <c r="F34">
        <v>27</v>
      </c>
      <c r="G34">
        <v>2600.9458731858695</v>
      </c>
      <c r="H34">
        <f t="shared" si="10"/>
        <v>1599.9999999999998</v>
      </c>
      <c r="I34">
        <f t="shared" si="1"/>
        <v>2438</v>
      </c>
      <c r="J34" s="12">
        <f t="shared" si="2"/>
        <v>163</v>
      </c>
      <c r="K34">
        <f t="shared" si="4"/>
        <v>9752</v>
      </c>
      <c r="L34">
        <f t="shared" si="5"/>
        <v>652</v>
      </c>
      <c r="M34">
        <f t="shared" si="6"/>
        <v>6520</v>
      </c>
      <c r="R34">
        <f t="shared" si="3"/>
        <v>174.23765039629188</v>
      </c>
      <c r="S34">
        <f t="shared" si="7"/>
        <v>174</v>
      </c>
      <c r="T34">
        <f t="shared" si="8"/>
        <v>1740</v>
      </c>
      <c r="U34">
        <f t="shared" si="9"/>
        <v>2600.9458731858695</v>
      </c>
      <c r="AA34">
        <v>70</v>
      </c>
      <c r="AB34">
        <f t="shared" si="12"/>
        <v>32</v>
      </c>
      <c r="AC34">
        <f>AB34-AB33+AC33</f>
        <v>26</v>
      </c>
      <c r="AD34">
        <v>0</v>
      </c>
      <c r="AE34">
        <f t="shared" si="11"/>
        <v>31.9</v>
      </c>
    </row>
    <row r="35" spans="1:31" x14ac:dyDescent="0.15">
      <c r="E35">
        <f t="shared" si="0"/>
        <v>1.7423086168003847</v>
      </c>
      <c r="F35">
        <v>28</v>
      </c>
      <c r="G35">
        <v>2787.6937868806158</v>
      </c>
      <c r="H35">
        <f t="shared" si="10"/>
        <v>1600.0000000000002</v>
      </c>
      <c r="I35">
        <f t="shared" si="1"/>
        <v>2613</v>
      </c>
      <c r="J35">
        <f t="shared" si="2"/>
        <v>175</v>
      </c>
      <c r="K35">
        <f t="shared" si="4"/>
        <v>10452</v>
      </c>
      <c r="L35">
        <f t="shared" si="5"/>
        <v>700</v>
      </c>
      <c r="M35">
        <f t="shared" si="6"/>
        <v>7000</v>
      </c>
      <c r="R35">
        <f t="shared" si="3"/>
        <v>186.74791369474633</v>
      </c>
      <c r="S35">
        <f t="shared" si="7"/>
        <v>186</v>
      </c>
      <c r="T35">
        <f t="shared" si="8"/>
        <v>1860</v>
      </c>
      <c r="U35">
        <f t="shared" si="9"/>
        <v>2787.6937868806158</v>
      </c>
      <c r="AA35">
        <v>80</v>
      </c>
      <c r="AB35">
        <f t="shared" si="12"/>
        <v>64</v>
      </c>
      <c r="AC35">
        <f>AB35-AB34+AC34</f>
        <v>58</v>
      </c>
      <c r="AD35">
        <v>0</v>
      </c>
      <c r="AE35">
        <f t="shared" si="11"/>
        <v>63.9</v>
      </c>
    </row>
    <row r="36" spans="1:31" x14ac:dyDescent="0.15">
      <c r="E36">
        <f t="shared" si="0"/>
        <v>1.8674063754866526</v>
      </c>
      <c r="F36">
        <v>29</v>
      </c>
      <c r="G36">
        <v>2987.8502007786442</v>
      </c>
      <c r="H36">
        <f t="shared" si="10"/>
        <v>1600</v>
      </c>
      <c r="I36">
        <f t="shared" si="1"/>
        <v>2801</v>
      </c>
      <c r="J36">
        <f t="shared" si="2"/>
        <v>188</v>
      </c>
      <c r="K36">
        <f t="shared" si="4"/>
        <v>11204</v>
      </c>
      <c r="L36">
        <f t="shared" si="5"/>
        <v>752</v>
      </c>
      <c r="M36">
        <f t="shared" si="6"/>
        <v>7520</v>
      </c>
      <c r="R36">
        <f t="shared" si="3"/>
        <v>200.1564138980284</v>
      </c>
      <c r="S36">
        <f t="shared" si="7"/>
        <v>200</v>
      </c>
      <c r="T36">
        <f t="shared" si="8"/>
        <v>2000</v>
      </c>
      <c r="U36">
        <f t="shared" si="9"/>
        <v>2987.8502007786442</v>
      </c>
      <c r="AA36">
        <v>90</v>
      </c>
      <c r="AB36">
        <f t="shared" si="12"/>
        <v>128</v>
      </c>
      <c r="AC36">
        <f>AB36-AB35+AC35</f>
        <v>122</v>
      </c>
      <c r="AD36">
        <v>0</v>
      </c>
      <c r="AE36">
        <f t="shared" si="11"/>
        <v>127.9</v>
      </c>
    </row>
    <row r="37" spans="1:31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I37">
        <f t="shared" si="1"/>
        <v>3002</v>
      </c>
      <c r="J37">
        <f t="shared" si="2"/>
        <v>201</v>
      </c>
      <c r="K37">
        <f t="shared" si="4"/>
        <v>12008</v>
      </c>
      <c r="L37">
        <f t="shared" si="5"/>
        <v>804</v>
      </c>
      <c r="M37">
        <f t="shared" si="6"/>
        <v>8040</v>
      </c>
      <c r="N37">
        <f>K37-K35</f>
        <v>1556</v>
      </c>
      <c r="R37">
        <f t="shared" si="3"/>
        <v>214.52764441590671</v>
      </c>
      <c r="S37">
        <f t="shared" si="7"/>
        <v>214</v>
      </c>
      <c r="T37">
        <f t="shared" si="8"/>
        <v>2140</v>
      </c>
      <c r="U37">
        <f t="shared" si="9"/>
        <v>3202.3778451945509</v>
      </c>
      <c r="AA37">
        <v>100</v>
      </c>
      <c r="AB37">
        <f t="shared" si="12"/>
        <v>256</v>
      </c>
      <c r="AC37">
        <f>AB37-AB36+AC36</f>
        <v>250</v>
      </c>
      <c r="AD37">
        <v>0</v>
      </c>
      <c r="AE37">
        <f>(AC37-AC36)*(AD37+1)+AE36</f>
        <v>255.9</v>
      </c>
    </row>
    <row r="38" spans="1:31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13">(G38-G28)/(E38-E28)</f>
        <v>1600</v>
      </c>
      <c r="I38">
        <f t="shared" si="1"/>
        <v>3217</v>
      </c>
      <c r="J38">
        <f t="shared" si="2"/>
        <v>215</v>
      </c>
      <c r="K38">
        <f t="shared" si="4"/>
        <v>12868</v>
      </c>
      <c r="L38">
        <f t="shared" si="5"/>
        <v>860</v>
      </c>
      <c r="M38">
        <f t="shared" si="6"/>
        <v>8600</v>
      </c>
      <c r="R38">
        <f t="shared" si="3"/>
        <v>229.93072928496986</v>
      </c>
      <c r="S38">
        <f t="shared" si="7"/>
        <v>229</v>
      </c>
      <c r="T38">
        <f t="shared" si="8"/>
        <v>2290</v>
      </c>
      <c r="U38">
        <f t="shared" si="9"/>
        <v>3432.3085744795208</v>
      </c>
    </row>
    <row r="39" spans="1:31" x14ac:dyDescent="0.15">
      <c r="E39">
        <f t="shared" si="0"/>
        <v>2.2992177063294692</v>
      </c>
      <c r="F39">
        <v>32</v>
      </c>
      <c r="G39">
        <v>3678.7483301271509</v>
      </c>
      <c r="H39">
        <f t="shared" si="13"/>
        <v>1600</v>
      </c>
      <c r="I39">
        <f t="shared" si="1"/>
        <v>3448</v>
      </c>
      <c r="J39">
        <f t="shared" si="2"/>
        <v>231</v>
      </c>
      <c r="K39">
        <f t="shared" si="4"/>
        <v>13792</v>
      </c>
      <c r="L39">
        <f t="shared" si="5"/>
        <v>924</v>
      </c>
      <c r="M39">
        <f t="shared" si="6"/>
        <v>9240</v>
      </c>
      <c r="R39">
        <f t="shared" si="3"/>
        <v>246.43975564763014</v>
      </c>
      <c r="S39">
        <f t="shared" si="7"/>
        <v>246</v>
      </c>
      <c r="T39">
        <f t="shared" si="8"/>
        <v>2460</v>
      </c>
      <c r="U39">
        <f t="shared" si="9"/>
        <v>3678.7483301271509</v>
      </c>
    </row>
    <row r="40" spans="1:31" x14ac:dyDescent="0.15">
      <c r="E40">
        <f t="shared" si="0"/>
        <v>2.4643015376439252</v>
      </c>
      <c r="F40">
        <v>33</v>
      </c>
      <c r="G40">
        <v>3942.8824602302802</v>
      </c>
      <c r="H40">
        <f t="shared" si="13"/>
        <v>1599.9999999999998</v>
      </c>
      <c r="I40">
        <f t="shared" si="1"/>
        <v>3696</v>
      </c>
      <c r="J40">
        <f t="shared" si="2"/>
        <v>248</v>
      </c>
      <c r="K40">
        <f t="shared" si="4"/>
        <v>14784</v>
      </c>
      <c r="L40">
        <f t="shared" si="5"/>
        <v>992</v>
      </c>
      <c r="M40">
        <f t="shared" si="6"/>
        <v>9920</v>
      </c>
      <c r="R40">
        <f t="shared" ref="R40:R71" si="14">G40-G39</f>
        <v>264.13413010312934</v>
      </c>
      <c r="S40">
        <f t="shared" si="7"/>
        <v>264</v>
      </c>
      <c r="T40">
        <f t="shared" si="8"/>
        <v>2640</v>
      </c>
      <c r="U40">
        <f t="shared" si="9"/>
        <v>3942.8824602302802</v>
      </c>
    </row>
    <row r="41" spans="1:31" x14ac:dyDescent="0.15">
      <c r="E41">
        <f t="shared" si="0"/>
        <v>2.6412383880467596</v>
      </c>
      <c r="F41">
        <v>34</v>
      </c>
      <c r="G41">
        <v>4225.9814208748157</v>
      </c>
      <c r="H41">
        <f t="shared" si="13"/>
        <v>1600.0000000000002</v>
      </c>
      <c r="I41">
        <f t="shared" si="1"/>
        <v>3961</v>
      </c>
      <c r="J41">
        <f t="shared" si="2"/>
        <v>265</v>
      </c>
      <c r="K41">
        <f t="shared" si="4"/>
        <v>15844</v>
      </c>
      <c r="L41">
        <f t="shared" si="5"/>
        <v>1060</v>
      </c>
      <c r="M41">
        <f t="shared" si="6"/>
        <v>10600</v>
      </c>
      <c r="R41">
        <f t="shared" si="14"/>
        <v>283.09896064453551</v>
      </c>
      <c r="S41">
        <f t="shared" si="7"/>
        <v>283</v>
      </c>
      <c r="T41">
        <f t="shared" si="8"/>
        <v>2830</v>
      </c>
      <c r="U41">
        <f t="shared" si="9"/>
        <v>4225.9814208748157</v>
      </c>
    </row>
    <row r="42" spans="1:31" x14ac:dyDescent="0.15">
      <c r="E42">
        <f t="shared" si="0"/>
        <v>2.830879304308517</v>
      </c>
      <c r="F42">
        <v>35</v>
      </c>
      <c r="G42">
        <v>4529.4068868936274</v>
      </c>
      <c r="H42">
        <f t="shared" si="13"/>
        <v>1600.0000000000005</v>
      </c>
      <c r="I42">
        <f t="shared" si="1"/>
        <v>4246</v>
      </c>
      <c r="J42">
        <f t="shared" si="2"/>
        <v>285</v>
      </c>
      <c r="K42">
        <f t="shared" si="4"/>
        <v>16984</v>
      </c>
      <c r="L42">
        <f t="shared" si="5"/>
        <v>1140</v>
      </c>
      <c r="M42">
        <f t="shared" si="6"/>
        <v>11400</v>
      </c>
      <c r="R42">
        <f t="shared" si="14"/>
        <v>303.42546601881168</v>
      </c>
      <c r="S42">
        <f t="shared" si="7"/>
        <v>303</v>
      </c>
      <c r="T42">
        <f t="shared" si="8"/>
        <v>3030</v>
      </c>
    </row>
    <row r="43" spans="1:31" x14ac:dyDescent="0.15">
      <c r="E43">
        <f t="shared" si="0"/>
        <v>3.0341364383578693</v>
      </c>
      <c r="F43">
        <v>36</v>
      </c>
      <c r="G43">
        <v>4854.6183013725913</v>
      </c>
      <c r="H43">
        <f t="shared" si="13"/>
        <v>1600.0000000000005</v>
      </c>
      <c r="I43">
        <f t="shared" si="1"/>
        <v>4551</v>
      </c>
      <c r="J43">
        <f t="shared" si="2"/>
        <v>305</v>
      </c>
      <c r="K43">
        <f t="shared" si="4"/>
        <v>18204</v>
      </c>
      <c r="L43">
        <f t="shared" si="5"/>
        <v>1220</v>
      </c>
      <c r="M43">
        <f t="shared" si="6"/>
        <v>12200</v>
      </c>
      <c r="R43">
        <f t="shared" si="14"/>
        <v>325.21141447896389</v>
      </c>
      <c r="S43">
        <f t="shared" si="7"/>
        <v>325</v>
      </c>
      <c r="T43">
        <f t="shared" si="8"/>
        <v>3250</v>
      </c>
    </row>
    <row r="44" spans="1:31" x14ac:dyDescent="0.15">
      <c r="E44">
        <f t="shared" si="0"/>
        <v>3.2519874346319648</v>
      </c>
      <c r="F44">
        <v>37</v>
      </c>
      <c r="G44">
        <v>5203.1798954111437</v>
      </c>
      <c r="H44">
        <f t="shared" si="13"/>
        <v>1600</v>
      </c>
      <c r="I44">
        <f t="shared" si="1"/>
        <v>4877</v>
      </c>
      <c r="J44">
        <f t="shared" si="2"/>
        <v>326</v>
      </c>
      <c r="K44">
        <f t="shared" si="4"/>
        <v>19508</v>
      </c>
      <c r="L44">
        <f t="shared" si="5"/>
        <v>1304</v>
      </c>
      <c r="M44">
        <f t="shared" si="6"/>
        <v>13040</v>
      </c>
      <c r="R44">
        <f t="shared" si="14"/>
        <v>348.56159403855236</v>
      </c>
      <c r="S44">
        <f t="shared" si="7"/>
        <v>348</v>
      </c>
      <c r="T44">
        <f t="shared" si="8"/>
        <v>3480</v>
      </c>
    </row>
    <row r="45" spans="1:31" x14ac:dyDescent="0.15">
      <c r="E45">
        <f t="shared" si="0"/>
        <v>3.48548013243854</v>
      </c>
      <c r="F45">
        <v>38</v>
      </c>
      <c r="G45">
        <v>5576.7682119016645</v>
      </c>
      <c r="H45">
        <f t="shared" si="13"/>
        <v>1600</v>
      </c>
      <c r="I45">
        <f t="shared" si="1"/>
        <v>5228</v>
      </c>
      <c r="J45">
        <f t="shared" si="2"/>
        <v>351</v>
      </c>
      <c r="K45">
        <f t="shared" si="4"/>
        <v>20912</v>
      </c>
      <c r="L45">
        <f t="shared" si="5"/>
        <v>1404</v>
      </c>
      <c r="M45">
        <f t="shared" si="6"/>
        <v>14040</v>
      </c>
      <c r="R45">
        <f t="shared" si="14"/>
        <v>373.58831649052081</v>
      </c>
      <c r="S45">
        <f t="shared" si="7"/>
        <v>373</v>
      </c>
      <c r="T45">
        <f t="shared" si="8"/>
        <v>3730</v>
      </c>
    </row>
    <row r="46" spans="1:31" x14ac:dyDescent="0.15">
      <c r="E46">
        <f t="shared" si="0"/>
        <v>3.7357376059476279</v>
      </c>
      <c r="F46">
        <v>39</v>
      </c>
      <c r="G46">
        <v>5977.1801695162048</v>
      </c>
      <c r="H46">
        <f t="shared" si="13"/>
        <v>1600</v>
      </c>
      <c r="I46">
        <f t="shared" si="1"/>
        <v>5603</v>
      </c>
      <c r="J46">
        <f t="shared" si="2"/>
        <v>375</v>
      </c>
      <c r="K46">
        <f t="shared" si="4"/>
        <v>22412</v>
      </c>
      <c r="L46">
        <f t="shared" si="5"/>
        <v>1500</v>
      </c>
      <c r="M46">
        <f t="shared" si="6"/>
        <v>15000</v>
      </c>
      <c r="R46">
        <f t="shared" si="14"/>
        <v>400.41195761454037</v>
      </c>
      <c r="S46">
        <f t="shared" si="7"/>
        <v>400</v>
      </c>
      <c r="T46">
        <f t="shared" si="8"/>
        <v>4000</v>
      </c>
    </row>
    <row r="47" spans="1:31" x14ac:dyDescent="0.15">
      <c r="E47">
        <f t="shared" si="0"/>
        <v>4.0039635660546686</v>
      </c>
      <c r="F47">
        <v>40</v>
      </c>
      <c r="G47">
        <v>6406.3417056874696</v>
      </c>
      <c r="H47">
        <f t="shared" si="13"/>
        <v>1600</v>
      </c>
      <c r="I47">
        <f t="shared" si="1"/>
        <v>6005</v>
      </c>
      <c r="J47">
        <f t="shared" si="2"/>
        <v>402</v>
      </c>
      <c r="K47">
        <f t="shared" si="4"/>
        <v>24020</v>
      </c>
      <c r="L47">
        <f t="shared" si="5"/>
        <v>1608</v>
      </c>
      <c r="M47">
        <f t="shared" si="6"/>
        <v>16080</v>
      </c>
      <c r="R47">
        <f t="shared" si="14"/>
        <v>429.16153617126474</v>
      </c>
      <c r="S47">
        <f t="shared" si="7"/>
        <v>429</v>
      </c>
      <c r="T47">
        <f t="shared" si="8"/>
        <v>4290</v>
      </c>
    </row>
    <row r="48" spans="1:31" x14ac:dyDescent="0.15">
      <c r="E48">
        <f t="shared" si="0"/>
        <v>4.2914481500973949</v>
      </c>
      <c r="F48">
        <v>41</v>
      </c>
      <c r="G48">
        <v>6866.3170401558318</v>
      </c>
      <c r="H48">
        <f t="shared" si="13"/>
        <v>1600</v>
      </c>
      <c r="I48">
        <f t="shared" si="1"/>
        <v>6437</v>
      </c>
      <c r="J48">
        <f t="shared" si="2"/>
        <v>432</v>
      </c>
      <c r="K48">
        <f t="shared" si="4"/>
        <v>25748</v>
      </c>
      <c r="L48">
        <f t="shared" si="5"/>
        <v>1728</v>
      </c>
      <c r="M48">
        <f t="shared" si="6"/>
        <v>17280</v>
      </c>
      <c r="R48">
        <f t="shared" si="14"/>
        <v>459.97533446836223</v>
      </c>
      <c r="S48">
        <f t="shared" si="7"/>
        <v>459</v>
      </c>
      <c r="T48">
        <f t="shared" si="8"/>
        <v>4590</v>
      </c>
    </row>
    <row r="49" spans="5:20" x14ac:dyDescent="0.15">
      <c r="E49">
        <f t="shared" si="0"/>
        <v>4.599574127274388</v>
      </c>
      <c r="F49">
        <v>42</v>
      </c>
      <c r="G49">
        <v>7359.3186036390207</v>
      </c>
      <c r="H49">
        <f t="shared" si="13"/>
        <v>1600</v>
      </c>
      <c r="I49">
        <f t="shared" si="1"/>
        <v>6899</v>
      </c>
      <c r="J49">
        <f t="shared" si="2"/>
        <v>462</v>
      </c>
      <c r="K49">
        <f t="shared" si="4"/>
        <v>27596</v>
      </c>
      <c r="L49">
        <f t="shared" si="5"/>
        <v>1848</v>
      </c>
      <c r="M49">
        <f t="shared" si="6"/>
        <v>18480</v>
      </c>
      <c r="R49">
        <f t="shared" si="14"/>
        <v>493.00156348318887</v>
      </c>
      <c r="S49">
        <f t="shared" si="7"/>
        <v>493</v>
      </c>
      <c r="T49">
        <f t="shared" si="8"/>
        <v>4930</v>
      </c>
    </row>
    <row r="50" spans="5:20" x14ac:dyDescent="0.15">
      <c r="E50">
        <f t="shared" si="0"/>
        <v>4.9298235496126894</v>
      </c>
      <c r="F50">
        <v>43</v>
      </c>
      <c r="G50">
        <v>7887.7176793803028</v>
      </c>
      <c r="H50">
        <f t="shared" si="13"/>
        <v>1600</v>
      </c>
      <c r="I50">
        <f t="shared" si="1"/>
        <v>7394</v>
      </c>
      <c r="J50">
        <f t="shared" si="2"/>
        <v>495</v>
      </c>
      <c r="K50">
        <f t="shared" si="4"/>
        <v>29576</v>
      </c>
      <c r="L50">
        <f t="shared" si="5"/>
        <v>1980</v>
      </c>
      <c r="M50">
        <f t="shared" si="6"/>
        <v>19800</v>
      </c>
      <c r="R50">
        <f t="shared" si="14"/>
        <v>528.3990757412821</v>
      </c>
      <c r="S50">
        <f t="shared" si="7"/>
        <v>528</v>
      </c>
      <c r="T50">
        <f t="shared" si="8"/>
        <v>5280</v>
      </c>
    </row>
    <row r="51" spans="5:20" x14ac:dyDescent="0.15">
      <c r="E51">
        <f t="shared" si="0"/>
        <v>5.2837848804748822</v>
      </c>
      <c r="F51">
        <v>44</v>
      </c>
      <c r="G51">
        <v>8454.055808759811</v>
      </c>
      <c r="H51">
        <f t="shared" si="13"/>
        <v>1599.9999999999998</v>
      </c>
      <c r="I51">
        <f t="shared" si="1"/>
        <v>7925</v>
      </c>
      <c r="J51">
        <f t="shared" si="2"/>
        <v>531</v>
      </c>
      <c r="K51">
        <f t="shared" si="4"/>
        <v>31700</v>
      </c>
      <c r="L51">
        <f t="shared" si="5"/>
        <v>2124</v>
      </c>
      <c r="M51">
        <f t="shared" si="6"/>
        <v>21240</v>
      </c>
      <c r="R51">
        <f t="shared" si="14"/>
        <v>566.33812937950825</v>
      </c>
      <c r="S51">
        <f t="shared" si="7"/>
        <v>566</v>
      </c>
      <c r="T51">
        <f t="shared" si="8"/>
        <v>5660</v>
      </c>
    </row>
    <row r="52" spans="5:20" x14ac:dyDescent="0.15">
      <c r="E52">
        <f t="shared" si="0"/>
        <v>5.6631606348929786</v>
      </c>
      <c r="F52">
        <v>45</v>
      </c>
      <c r="G52">
        <v>9061.0570158287665</v>
      </c>
      <c r="H52">
        <f t="shared" si="13"/>
        <v>1600.0000000000002</v>
      </c>
      <c r="I52">
        <f t="shared" si="1"/>
        <v>8494</v>
      </c>
      <c r="J52">
        <f t="shared" si="2"/>
        <v>569</v>
      </c>
      <c r="K52">
        <f t="shared" si="4"/>
        <v>33976</v>
      </c>
      <c r="L52">
        <f t="shared" si="5"/>
        <v>2276</v>
      </c>
      <c r="M52">
        <f t="shared" si="6"/>
        <v>22760</v>
      </c>
      <c r="R52">
        <f t="shared" si="14"/>
        <v>607.00120706895541</v>
      </c>
      <c r="S52">
        <f t="shared" si="7"/>
        <v>607</v>
      </c>
      <c r="T52">
        <f t="shared" si="8"/>
        <v>6070</v>
      </c>
    </row>
    <row r="53" spans="5:20" x14ac:dyDescent="0.15">
      <c r="E53">
        <f t="shared" si="0"/>
        <v>6.0697755684782955</v>
      </c>
      <c r="F53">
        <v>46</v>
      </c>
      <c r="G53">
        <v>9711.6409095652725</v>
      </c>
      <c r="H53">
        <f t="shared" si="13"/>
        <v>1599.9999999999998</v>
      </c>
      <c r="I53">
        <f t="shared" si="1"/>
        <v>9104</v>
      </c>
      <c r="J53">
        <f t="shared" si="2"/>
        <v>610</v>
      </c>
      <c r="K53">
        <f t="shared" si="4"/>
        <v>36416</v>
      </c>
      <c r="L53">
        <f t="shared" si="5"/>
        <v>2440</v>
      </c>
      <c r="M53">
        <f t="shared" si="6"/>
        <v>24400</v>
      </c>
      <c r="R53">
        <f t="shared" si="14"/>
        <v>650.58389373650607</v>
      </c>
      <c r="S53">
        <f t="shared" si="7"/>
        <v>650</v>
      </c>
      <c r="T53">
        <f t="shared" si="8"/>
        <v>6500</v>
      </c>
    </row>
    <row r="54" spans="5:20" x14ac:dyDescent="0.15">
      <c r="E54">
        <f t="shared" si="0"/>
        <v>6.5055854542950389</v>
      </c>
      <c r="F54">
        <v>47</v>
      </c>
      <c r="G54">
        <v>10408.936726872062</v>
      </c>
      <c r="H54">
        <f t="shared" si="13"/>
        <v>1599.9999999999998</v>
      </c>
      <c r="I54">
        <f t="shared" si="1"/>
        <v>9758</v>
      </c>
      <c r="J54">
        <f t="shared" si="2"/>
        <v>654</v>
      </c>
      <c r="K54">
        <f t="shared" si="4"/>
        <v>39032</v>
      </c>
      <c r="L54">
        <f t="shared" si="5"/>
        <v>2616</v>
      </c>
      <c r="M54">
        <f t="shared" si="6"/>
        <v>26160</v>
      </c>
      <c r="R54">
        <f t="shared" si="14"/>
        <v>697.2958173067891</v>
      </c>
      <c r="S54">
        <f t="shared" si="7"/>
        <v>697</v>
      </c>
      <c r="T54">
        <f t="shared" si="8"/>
        <v>6970</v>
      </c>
    </row>
    <row r="55" spans="5:20" x14ac:dyDescent="0.15">
      <c r="E55">
        <f t="shared" si="0"/>
        <v>6.972686489913424</v>
      </c>
      <c r="F55">
        <v>48</v>
      </c>
      <c r="G55">
        <v>11156.298383861478</v>
      </c>
      <c r="H55">
        <f t="shared" si="13"/>
        <v>1599.9999999999998</v>
      </c>
      <c r="I55">
        <f t="shared" si="1"/>
        <v>10459</v>
      </c>
      <c r="J55">
        <f t="shared" si="2"/>
        <v>701</v>
      </c>
      <c r="K55">
        <f t="shared" si="4"/>
        <v>41836</v>
      </c>
      <c r="L55">
        <f t="shared" si="5"/>
        <v>2804</v>
      </c>
      <c r="M55">
        <f t="shared" si="6"/>
        <v>28040</v>
      </c>
      <c r="R55">
        <f t="shared" si="14"/>
        <v>747.36165698941659</v>
      </c>
      <c r="S55">
        <f t="shared" si="7"/>
        <v>747</v>
      </c>
      <c r="T55">
        <f t="shared" si="8"/>
        <v>7470</v>
      </c>
    </row>
    <row r="56" spans="5:20" x14ac:dyDescent="0.15">
      <c r="E56">
        <f t="shared" si="0"/>
        <v>7.4733253798892081</v>
      </c>
      <c r="F56">
        <v>49</v>
      </c>
      <c r="G56">
        <v>11957.320607822732</v>
      </c>
      <c r="H56">
        <f t="shared" si="13"/>
        <v>1599.9999999999998</v>
      </c>
      <c r="I56">
        <f t="shared" si="1"/>
        <v>11209</v>
      </c>
      <c r="J56">
        <f t="shared" si="2"/>
        <v>750</v>
      </c>
      <c r="K56">
        <f t="shared" si="4"/>
        <v>44836</v>
      </c>
      <c r="L56">
        <f t="shared" si="5"/>
        <v>3000</v>
      </c>
      <c r="M56">
        <f t="shared" si="6"/>
        <v>30000</v>
      </c>
      <c r="R56">
        <f t="shared" si="14"/>
        <v>801.02222396125399</v>
      </c>
      <c r="S56">
        <f t="shared" si="7"/>
        <v>801</v>
      </c>
      <c r="T56">
        <f t="shared" si="8"/>
        <v>8010</v>
      </c>
    </row>
    <row r="57" spans="5:20" x14ac:dyDescent="0.15">
      <c r="E57">
        <f t="shared" si="0"/>
        <v>8.0099101421652552</v>
      </c>
      <c r="F57">
        <v>50</v>
      </c>
      <c r="G57">
        <v>12815.856227464408</v>
      </c>
      <c r="H57">
        <f t="shared" si="13"/>
        <v>1600</v>
      </c>
      <c r="I57">
        <f t="shared" si="1"/>
        <v>12014</v>
      </c>
      <c r="J57">
        <f t="shared" si="2"/>
        <v>805</v>
      </c>
      <c r="K57">
        <f t="shared" si="4"/>
        <v>48056</v>
      </c>
      <c r="L57">
        <f t="shared" si="5"/>
        <v>3220</v>
      </c>
      <c r="M57">
        <f t="shared" si="6"/>
        <v>32200</v>
      </c>
      <c r="R57">
        <f t="shared" si="14"/>
        <v>858.53561964167602</v>
      </c>
      <c r="S57">
        <f t="shared" si="7"/>
        <v>858</v>
      </c>
      <c r="T57">
        <f t="shared" si="8"/>
        <v>8580</v>
      </c>
    </row>
    <row r="58" spans="5:20" x14ac:dyDescent="0.15">
      <c r="E58">
        <f t="shared" si="0"/>
        <v>8.5850216903727219</v>
      </c>
      <c r="F58">
        <v>51</v>
      </c>
      <c r="G58">
        <v>13736.034704596355</v>
      </c>
      <c r="H58">
        <f t="shared" si="13"/>
        <v>1600</v>
      </c>
      <c r="I58">
        <f t="shared" si="1"/>
        <v>12877</v>
      </c>
      <c r="J58">
        <f t="shared" si="2"/>
        <v>863</v>
      </c>
      <c r="K58">
        <f t="shared" si="4"/>
        <v>51508</v>
      </c>
      <c r="L58">
        <f t="shared" si="5"/>
        <v>3452</v>
      </c>
      <c r="M58">
        <f t="shared" si="6"/>
        <v>34520</v>
      </c>
      <c r="R58">
        <f t="shared" si="14"/>
        <v>920.17847713194715</v>
      </c>
      <c r="S58">
        <f t="shared" si="7"/>
        <v>920</v>
      </c>
      <c r="T58">
        <f t="shared" si="8"/>
        <v>9200</v>
      </c>
    </row>
    <row r="59" spans="5:20" x14ac:dyDescent="0.15">
      <c r="E59">
        <f t="shared" si="0"/>
        <v>9.2014262477414857</v>
      </c>
      <c r="F59">
        <v>52</v>
      </c>
      <c r="G59">
        <v>14722.281996386377</v>
      </c>
      <c r="H59">
        <f t="shared" si="13"/>
        <v>1600</v>
      </c>
      <c r="I59">
        <f t="shared" si="1"/>
        <v>13802</v>
      </c>
      <c r="J59">
        <f t="shared" si="2"/>
        <v>925</v>
      </c>
      <c r="K59">
        <f t="shared" si="4"/>
        <v>55208</v>
      </c>
      <c r="L59">
        <f t="shared" si="5"/>
        <v>3700</v>
      </c>
      <c r="M59">
        <f t="shared" si="6"/>
        <v>37000</v>
      </c>
      <c r="R59">
        <f t="shared" si="14"/>
        <v>986.24729179002134</v>
      </c>
      <c r="S59">
        <f t="shared" si="7"/>
        <v>986</v>
      </c>
      <c r="T59">
        <f t="shared" si="8"/>
        <v>9860</v>
      </c>
    </row>
    <row r="60" spans="5:20" x14ac:dyDescent="0.15">
      <c r="E60">
        <f t="shared" si="0"/>
        <v>9.8620886523293265</v>
      </c>
      <c r="F60">
        <v>53</v>
      </c>
      <c r="G60">
        <v>15779.341843726923</v>
      </c>
      <c r="H60">
        <f t="shared" si="13"/>
        <v>1600.0000000000002</v>
      </c>
      <c r="I60">
        <f t="shared" si="1"/>
        <v>14793</v>
      </c>
      <c r="J60">
        <f t="shared" si="2"/>
        <v>991</v>
      </c>
      <c r="K60">
        <f t="shared" si="4"/>
        <v>59172</v>
      </c>
      <c r="L60">
        <f t="shared" si="5"/>
        <v>3964</v>
      </c>
      <c r="M60">
        <f t="shared" si="6"/>
        <v>39640</v>
      </c>
      <c r="R60">
        <f t="shared" si="14"/>
        <v>1057.0598473405462</v>
      </c>
      <c r="S60">
        <f t="shared" si="7"/>
        <v>1057</v>
      </c>
      <c r="T60">
        <f t="shared" si="8"/>
        <v>10570</v>
      </c>
    </row>
    <row r="61" spans="5:20" x14ac:dyDescent="0.15">
      <c r="E61">
        <f t="shared" si="0"/>
        <v>10.57018661756657</v>
      </c>
      <c r="F61">
        <v>54</v>
      </c>
      <c r="G61">
        <v>16912.298588106511</v>
      </c>
      <c r="H61">
        <f t="shared" si="13"/>
        <v>1599.9999999999998</v>
      </c>
      <c r="I61">
        <f t="shared" si="1"/>
        <v>15855</v>
      </c>
      <c r="J61">
        <f t="shared" si="2"/>
        <v>1062</v>
      </c>
      <c r="K61">
        <f t="shared" si="4"/>
        <v>63420</v>
      </c>
      <c r="L61">
        <f t="shared" si="5"/>
        <v>4248</v>
      </c>
      <c r="M61">
        <f t="shared" si="6"/>
        <v>42480</v>
      </c>
      <c r="R61">
        <f t="shared" si="14"/>
        <v>1132.9567443795877</v>
      </c>
      <c r="S61">
        <f t="shared" si="7"/>
        <v>1132</v>
      </c>
      <c r="T61">
        <f t="shared" si="8"/>
        <v>11320</v>
      </c>
    </row>
    <row r="62" spans="5:20" x14ac:dyDescent="0.15">
      <c r="E62">
        <f t="shared" si="0"/>
        <v>11.329126016707853</v>
      </c>
      <c r="F62">
        <v>55</v>
      </c>
      <c r="G62">
        <v>18126.601626732565</v>
      </c>
      <c r="H62">
        <f t="shared" si="13"/>
        <v>1599.9999999999998</v>
      </c>
      <c r="I62">
        <f t="shared" si="1"/>
        <v>16993</v>
      </c>
      <c r="J62">
        <f t="shared" si="2"/>
        <v>1138</v>
      </c>
      <c r="K62">
        <f t="shared" si="4"/>
        <v>67972</v>
      </c>
      <c r="L62">
        <f t="shared" si="5"/>
        <v>4552</v>
      </c>
      <c r="M62">
        <f t="shared" si="6"/>
        <v>45520</v>
      </c>
      <c r="R62">
        <f t="shared" si="14"/>
        <v>1214.3030386260543</v>
      </c>
      <c r="S62">
        <f t="shared" si="7"/>
        <v>1214</v>
      </c>
      <c r="T62">
        <f t="shared" si="8"/>
        <v>12140</v>
      </c>
    </row>
    <row r="63" spans="5:20" x14ac:dyDescent="0.15">
      <c r="E63">
        <f t="shared" si="0"/>
        <v>12.142557264707481</v>
      </c>
      <c r="F63">
        <v>56</v>
      </c>
      <c r="G63">
        <v>19428.091623531971</v>
      </c>
      <c r="H63">
        <f t="shared" si="13"/>
        <v>1600.0000000000002</v>
      </c>
      <c r="I63">
        <f t="shared" si="1"/>
        <v>18213</v>
      </c>
      <c r="J63">
        <f t="shared" si="2"/>
        <v>1220</v>
      </c>
      <c r="K63">
        <f t="shared" si="4"/>
        <v>72852</v>
      </c>
      <c r="L63">
        <f t="shared" si="5"/>
        <v>4880</v>
      </c>
      <c r="M63">
        <f t="shared" si="6"/>
        <v>48800</v>
      </c>
      <c r="R63">
        <f t="shared" si="14"/>
        <v>1301.4899967994061</v>
      </c>
      <c r="S63">
        <f t="shared" si="7"/>
        <v>1301</v>
      </c>
      <c r="T63">
        <f t="shared" si="8"/>
        <v>13010</v>
      </c>
    </row>
    <row r="64" spans="5:20" x14ac:dyDescent="0.15">
      <c r="E64">
        <f t="shared" si="0"/>
        <v>13.014392876313478</v>
      </c>
      <c r="F64">
        <v>57</v>
      </c>
      <c r="G64">
        <v>20823.028602101564</v>
      </c>
      <c r="H64">
        <f t="shared" si="13"/>
        <v>1600</v>
      </c>
      <c r="I64">
        <f t="shared" si="1"/>
        <v>19521</v>
      </c>
      <c r="J64">
        <f t="shared" si="2"/>
        <v>1308</v>
      </c>
      <c r="K64">
        <f t="shared" si="4"/>
        <v>78084</v>
      </c>
      <c r="L64">
        <f t="shared" si="5"/>
        <v>5232</v>
      </c>
      <c r="M64">
        <f t="shared" si="6"/>
        <v>52320</v>
      </c>
      <c r="R64">
        <f t="shared" si="14"/>
        <v>1394.9369785695926</v>
      </c>
      <c r="S64">
        <f t="shared" si="7"/>
        <v>1394</v>
      </c>
      <c r="T64">
        <f t="shared" si="8"/>
        <v>13940</v>
      </c>
    </row>
    <row r="65" spans="5:20" x14ac:dyDescent="0.15">
      <c r="E65">
        <f t="shared" si="0"/>
        <v>13.948826284832789</v>
      </c>
      <c r="F65">
        <v>58</v>
      </c>
      <c r="G65">
        <v>22318.122055732463</v>
      </c>
      <c r="H65">
        <f t="shared" si="13"/>
        <v>1600.0000000000002</v>
      </c>
      <c r="I65">
        <f t="shared" si="1"/>
        <v>20923</v>
      </c>
      <c r="J65">
        <f t="shared" si="2"/>
        <v>1402</v>
      </c>
      <c r="K65">
        <f t="shared" si="4"/>
        <v>83692</v>
      </c>
      <c r="L65">
        <f t="shared" si="5"/>
        <v>5608</v>
      </c>
      <c r="M65">
        <f t="shared" si="6"/>
        <v>56080</v>
      </c>
      <c r="R65">
        <f t="shared" si="14"/>
        <v>1495.0934536308996</v>
      </c>
      <c r="S65">
        <f t="shared" si="7"/>
        <v>1495</v>
      </c>
      <c r="T65">
        <f t="shared" si="8"/>
        <v>14950</v>
      </c>
    </row>
    <row r="66" spans="5:20" x14ac:dyDescent="0.15">
      <c r="E66">
        <f t="shared" si="0"/>
        <v>14.950352012083785</v>
      </c>
      <c r="F66">
        <v>59</v>
      </c>
      <c r="G66">
        <v>23920.563219334057</v>
      </c>
      <c r="H66">
        <f t="shared" si="13"/>
        <v>1600.0000000000002</v>
      </c>
      <c r="I66">
        <f t="shared" si="1"/>
        <v>22425</v>
      </c>
      <c r="J66">
        <f t="shared" si="2"/>
        <v>1502</v>
      </c>
      <c r="K66">
        <f t="shared" si="4"/>
        <v>89700</v>
      </c>
      <c r="L66">
        <f t="shared" si="5"/>
        <v>6008</v>
      </c>
      <c r="M66">
        <f t="shared" si="6"/>
        <v>60080</v>
      </c>
      <c r="R66">
        <f t="shared" si="14"/>
        <v>1602.4411636015939</v>
      </c>
      <c r="S66">
        <f t="shared" si="7"/>
        <v>1602</v>
      </c>
      <c r="T66">
        <f t="shared" si="8"/>
        <v>16020</v>
      </c>
    </row>
    <row r="67" spans="5:20" x14ac:dyDescent="0.15">
      <c r="E67">
        <f t="shared" si="0"/>
        <v>16.023787286551403</v>
      </c>
      <c r="F67">
        <v>60</v>
      </c>
      <c r="G67">
        <v>25638.059658482245</v>
      </c>
      <c r="H67">
        <f t="shared" si="13"/>
        <v>1600</v>
      </c>
      <c r="I67">
        <f t="shared" si="1"/>
        <v>24035</v>
      </c>
      <c r="J67">
        <f t="shared" si="2"/>
        <v>1610</v>
      </c>
      <c r="K67">
        <f t="shared" si="4"/>
        <v>96140</v>
      </c>
      <c r="L67">
        <f t="shared" si="5"/>
        <v>6440</v>
      </c>
      <c r="M67">
        <f t="shared" si="6"/>
        <v>64400</v>
      </c>
      <c r="R67">
        <f t="shared" si="14"/>
        <v>1717.4964391481881</v>
      </c>
      <c r="S67">
        <f t="shared" si="7"/>
        <v>1717</v>
      </c>
      <c r="T67">
        <f t="shared" si="8"/>
        <v>17170</v>
      </c>
    </row>
    <row r="68" spans="5:20" x14ac:dyDescent="0.15">
      <c r="E68">
        <f t="shared" si="0"/>
        <v>17.174295213725795</v>
      </c>
      <c r="F68">
        <v>61</v>
      </c>
      <c r="G68">
        <v>27478.872341961272</v>
      </c>
      <c r="H68">
        <f t="shared" si="13"/>
        <v>1600</v>
      </c>
      <c r="I68">
        <f t="shared" si="1"/>
        <v>25761</v>
      </c>
      <c r="J68">
        <f t="shared" si="2"/>
        <v>1726</v>
      </c>
      <c r="K68">
        <f t="shared" si="4"/>
        <v>103044</v>
      </c>
      <c r="L68">
        <f t="shared" si="5"/>
        <v>6904</v>
      </c>
      <c r="M68">
        <f t="shared" si="6"/>
        <v>69040</v>
      </c>
      <c r="R68">
        <f t="shared" si="14"/>
        <v>1840.8126834790273</v>
      </c>
      <c r="S68">
        <f t="shared" si="7"/>
        <v>1840</v>
      </c>
      <c r="T68">
        <f t="shared" si="8"/>
        <v>18400</v>
      </c>
    </row>
    <row r="69" spans="5:20" x14ac:dyDescent="0.15">
      <c r="E69">
        <f t="shared" si="0"/>
        <v>18.407409610071308</v>
      </c>
      <c r="F69">
        <v>62</v>
      </c>
      <c r="G69">
        <v>29451.855376114094</v>
      </c>
      <c r="H69">
        <f t="shared" si="13"/>
        <v>1600</v>
      </c>
      <c r="I69">
        <f t="shared" si="1"/>
        <v>27611</v>
      </c>
      <c r="J69">
        <f t="shared" si="2"/>
        <v>1850</v>
      </c>
      <c r="K69">
        <f t="shared" si="4"/>
        <v>110444</v>
      </c>
      <c r="L69">
        <f t="shared" si="5"/>
        <v>7400</v>
      </c>
      <c r="M69">
        <f t="shared" si="6"/>
        <v>74000</v>
      </c>
      <c r="R69">
        <f t="shared" si="14"/>
        <v>1972.9830341528213</v>
      </c>
      <c r="S69">
        <f t="shared" si="7"/>
        <v>1972</v>
      </c>
      <c r="T69">
        <f t="shared" si="8"/>
        <v>19720</v>
      </c>
    </row>
    <row r="70" spans="5:20" x14ac:dyDescent="0.15">
      <c r="E70">
        <f t="shared" si="0"/>
        <v>19.729061620074436</v>
      </c>
      <c r="F70">
        <v>63</v>
      </c>
      <c r="G70">
        <v>31566.498592119096</v>
      </c>
      <c r="H70">
        <f t="shared" si="13"/>
        <v>1599.9999999999998</v>
      </c>
      <c r="I70">
        <f t="shared" si="1"/>
        <v>29593</v>
      </c>
      <c r="J70">
        <f t="shared" si="2"/>
        <v>1982</v>
      </c>
      <c r="K70">
        <f t="shared" si="4"/>
        <v>118372</v>
      </c>
      <c r="L70">
        <f t="shared" si="5"/>
        <v>7928</v>
      </c>
      <c r="M70">
        <f t="shared" si="6"/>
        <v>79280</v>
      </c>
      <c r="R70">
        <f t="shared" si="14"/>
        <v>2114.6432160050026</v>
      </c>
      <c r="S70">
        <f t="shared" si="7"/>
        <v>2114</v>
      </c>
      <c r="T70">
        <f t="shared" si="8"/>
        <v>21140</v>
      </c>
    </row>
    <row r="71" spans="5:20" x14ac:dyDescent="0.15">
      <c r="E71">
        <f t="shared" si="0"/>
        <v>21.145608244395781</v>
      </c>
      <c r="F71">
        <v>64</v>
      </c>
      <c r="G71">
        <v>33832.973191033248</v>
      </c>
      <c r="H71">
        <f t="shared" si="13"/>
        <v>1600</v>
      </c>
      <c r="I71">
        <f t="shared" si="1"/>
        <v>31718</v>
      </c>
      <c r="J71">
        <f t="shared" si="2"/>
        <v>2125</v>
      </c>
      <c r="K71">
        <f t="shared" si="4"/>
        <v>126872</v>
      </c>
      <c r="L71">
        <f t="shared" si="5"/>
        <v>8500</v>
      </c>
      <c r="M71">
        <f t="shared" si="6"/>
        <v>85000</v>
      </c>
      <c r="R71">
        <f t="shared" si="14"/>
        <v>2266.474598914152</v>
      </c>
      <c r="S71">
        <f t="shared" si="7"/>
        <v>2266</v>
      </c>
      <c r="T71">
        <f t="shared" si="8"/>
        <v>22660</v>
      </c>
    </row>
    <row r="72" spans="5:20" x14ac:dyDescent="0.15">
      <c r="E72">
        <f t="shared" ref="E72:E107" si="15">E$3^F72*E$2</f>
        <v>22.663862916343401</v>
      </c>
      <c r="F72">
        <v>65</v>
      </c>
      <c r="G72">
        <v>36262.180666149441</v>
      </c>
      <c r="H72">
        <f t="shared" si="13"/>
        <v>1600</v>
      </c>
      <c r="I72">
        <f t="shared" ref="I72:I107" si="16">INT(G72/16*15)</f>
        <v>33995</v>
      </c>
      <c r="J72">
        <f t="shared" ref="J72:J107" si="17">I72-I71</f>
        <v>2277</v>
      </c>
      <c r="K72">
        <f t="shared" si="4"/>
        <v>135980</v>
      </c>
      <c r="L72">
        <f t="shared" si="5"/>
        <v>9108</v>
      </c>
      <c r="M72">
        <f t="shared" si="6"/>
        <v>91080</v>
      </c>
      <c r="R72">
        <f t="shared" ref="R72:R107" si="18">G72-G71</f>
        <v>2429.2074751161927</v>
      </c>
      <c r="S72">
        <f t="shared" si="7"/>
        <v>2429</v>
      </c>
      <c r="T72">
        <f t="shared" si="8"/>
        <v>24290</v>
      </c>
    </row>
    <row r="73" spans="5:20" x14ac:dyDescent="0.15">
      <c r="E73">
        <f t="shared" si="15"/>
        <v>24.291128273736859</v>
      </c>
      <c r="F73">
        <v>66</v>
      </c>
      <c r="G73">
        <v>38865.805237978973</v>
      </c>
      <c r="H73">
        <f t="shared" si="13"/>
        <v>1599.9999999999998</v>
      </c>
      <c r="I73">
        <f t="shared" si="16"/>
        <v>36436</v>
      </c>
      <c r="J73">
        <f t="shared" si="17"/>
        <v>2441</v>
      </c>
      <c r="K73">
        <f t="shared" ref="K73:K107" si="19">I73*4</f>
        <v>145744</v>
      </c>
      <c r="L73">
        <f t="shared" ref="L73:L107" si="20">K73-K72</f>
        <v>9764</v>
      </c>
      <c r="M73">
        <f t="shared" ref="M73:M107" si="21">L73*10</f>
        <v>97640</v>
      </c>
      <c r="R73">
        <f t="shared" si="18"/>
        <v>2603.6245718295322</v>
      </c>
      <c r="S73">
        <f t="shared" ref="S73:S107" si="22">INT(R73)</f>
        <v>2603</v>
      </c>
      <c r="T73">
        <f t="shared" ref="T73:T107" si="23">S73*10</f>
        <v>26030</v>
      </c>
    </row>
    <row r="74" spans="5:20" x14ac:dyDescent="0.15">
      <c r="E74">
        <f t="shared" si="15"/>
        <v>26.03523128379117</v>
      </c>
      <c r="F74">
        <v>67</v>
      </c>
      <c r="G74">
        <v>41656.370054065868</v>
      </c>
      <c r="H74">
        <f t="shared" si="13"/>
        <v>1599.9999999999998</v>
      </c>
      <c r="I74">
        <f t="shared" si="16"/>
        <v>39052</v>
      </c>
      <c r="J74">
        <f t="shared" si="17"/>
        <v>2616</v>
      </c>
      <c r="K74">
        <f t="shared" si="19"/>
        <v>156208</v>
      </c>
      <c r="L74">
        <f t="shared" si="20"/>
        <v>10464</v>
      </c>
      <c r="M74">
        <f t="shared" si="21"/>
        <v>104640</v>
      </c>
      <c r="R74">
        <f t="shared" si="18"/>
        <v>2790.564816086895</v>
      </c>
      <c r="S74">
        <f t="shared" si="22"/>
        <v>2790</v>
      </c>
      <c r="T74">
        <f t="shared" si="23"/>
        <v>27900</v>
      </c>
    </row>
    <row r="75" spans="5:20" x14ac:dyDescent="0.15">
      <c r="E75">
        <f t="shared" si="15"/>
        <v>27.904560889967382</v>
      </c>
      <c r="F75">
        <v>68</v>
      </c>
      <c r="G75">
        <v>44647.297423947814</v>
      </c>
      <c r="H75">
        <f t="shared" si="13"/>
        <v>1600.0000000000002</v>
      </c>
      <c r="I75">
        <f t="shared" si="16"/>
        <v>41856</v>
      </c>
      <c r="J75">
        <f t="shared" si="17"/>
        <v>2804</v>
      </c>
      <c r="K75">
        <f t="shared" si="19"/>
        <v>167424</v>
      </c>
      <c r="L75">
        <f t="shared" si="20"/>
        <v>11216</v>
      </c>
      <c r="M75">
        <f t="shared" si="21"/>
        <v>112160</v>
      </c>
      <c r="R75">
        <f t="shared" si="18"/>
        <v>2990.9273698819452</v>
      </c>
      <c r="S75">
        <f t="shared" si="22"/>
        <v>2990</v>
      </c>
      <c r="T75">
        <f t="shared" si="23"/>
        <v>29900</v>
      </c>
    </row>
    <row r="76" spans="5:20" x14ac:dyDescent="0.15">
      <c r="E76">
        <f t="shared" si="15"/>
        <v>29.908108361867043</v>
      </c>
      <c r="F76">
        <v>69</v>
      </c>
      <c r="G76">
        <v>47852.97337898727</v>
      </c>
      <c r="H76">
        <f t="shared" si="13"/>
        <v>1600</v>
      </c>
      <c r="I76">
        <f t="shared" si="16"/>
        <v>44862</v>
      </c>
      <c r="J76">
        <f t="shared" si="17"/>
        <v>3006</v>
      </c>
      <c r="K76">
        <f t="shared" si="19"/>
        <v>179448</v>
      </c>
      <c r="L76">
        <f t="shared" si="20"/>
        <v>12024</v>
      </c>
      <c r="M76">
        <f t="shared" si="21"/>
        <v>120240</v>
      </c>
      <c r="R76">
        <f t="shared" si="18"/>
        <v>3205.6759550394563</v>
      </c>
      <c r="S76">
        <f t="shared" si="22"/>
        <v>3205</v>
      </c>
      <c r="T76">
        <f t="shared" si="23"/>
        <v>32050</v>
      </c>
    </row>
    <row r="77" spans="5:20" x14ac:dyDescent="0.15">
      <c r="E77">
        <f t="shared" si="15"/>
        <v>32.055510542249102</v>
      </c>
      <c r="F77">
        <v>70</v>
      </c>
      <c r="G77">
        <v>51288.816867598565</v>
      </c>
      <c r="H77">
        <f t="shared" si="13"/>
        <v>1600</v>
      </c>
      <c r="I77">
        <f t="shared" si="16"/>
        <v>48083</v>
      </c>
      <c r="J77">
        <f t="shared" si="17"/>
        <v>3221</v>
      </c>
      <c r="K77">
        <f t="shared" si="19"/>
        <v>192332</v>
      </c>
      <c r="L77">
        <f t="shared" si="20"/>
        <v>12884</v>
      </c>
      <c r="M77">
        <f t="shared" si="21"/>
        <v>128840</v>
      </c>
      <c r="R77">
        <f t="shared" si="18"/>
        <v>3435.8434886112955</v>
      </c>
      <c r="S77">
        <f t="shared" si="22"/>
        <v>3435</v>
      </c>
      <c r="T77">
        <f t="shared" si="23"/>
        <v>34350</v>
      </c>
    </row>
    <row r="78" spans="5:20" x14ac:dyDescent="0.15">
      <c r="E78">
        <f t="shared" si="15"/>
        <v>34.357096199182592</v>
      </c>
      <c r="F78">
        <v>71</v>
      </c>
      <c r="G78">
        <v>54971.353918692148</v>
      </c>
      <c r="H78">
        <f t="shared" si="13"/>
        <v>1600</v>
      </c>
      <c r="I78">
        <f t="shared" si="16"/>
        <v>51535</v>
      </c>
      <c r="J78">
        <f t="shared" si="17"/>
        <v>3452</v>
      </c>
      <c r="K78">
        <f t="shared" si="19"/>
        <v>206140</v>
      </c>
      <c r="L78">
        <f t="shared" si="20"/>
        <v>13808</v>
      </c>
      <c r="M78">
        <f t="shared" si="21"/>
        <v>138080</v>
      </c>
      <c r="R78">
        <f t="shared" si="18"/>
        <v>3682.5370510935827</v>
      </c>
      <c r="S78">
        <f t="shared" si="22"/>
        <v>3682</v>
      </c>
      <c r="T78">
        <f t="shared" si="23"/>
        <v>36820</v>
      </c>
    </row>
    <row r="79" spans="5:20" x14ac:dyDescent="0.15">
      <c r="E79">
        <f t="shared" si="15"/>
        <v>36.823935706283912</v>
      </c>
      <c r="F79">
        <v>72</v>
      </c>
      <c r="G79">
        <v>58918.297130054256</v>
      </c>
      <c r="H79">
        <f t="shared" si="13"/>
        <v>1599.9999999999998</v>
      </c>
      <c r="I79">
        <f t="shared" si="16"/>
        <v>55235</v>
      </c>
      <c r="J79">
        <f t="shared" si="17"/>
        <v>3700</v>
      </c>
      <c r="K79">
        <f t="shared" si="19"/>
        <v>220940</v>
      </c>
      <c r="L79">
        <f t="shared" si="20"/>
        <v>14800</v>
      </c>
      <c r="M79">
        <f t="shared" si="21"/>
        <v>148000</v>
      </c>
      <c r="R79">
        <f t="shared" si="18"/>
        <v>3946.9432113621078</v>
      </c>
      <c r="S79">
        <f t="shared" si="22"/>
        <v>3946</v>
      </c>
      <c r="T79">
        <f t="shared" si="23"/>
        <v>39460</v>
      </c>
    </row>
    <row r="80" spans="5:20" x14ac:dyDescent="0.15">
      <c r="E80">
        <f t="shared" si="15"/>
        <v>39.467894289995101</v>
      </c>
      <c r="F80">
        <v>73</v>
      </c>
      <c r="G80">
        <v>63148.630863992163</v>
      </c>
      <c r="H80">
        <f t="shared" si="13"/>
        <v>1600</v>
      </c>
      <c r="I80">
        <f t="shared" si="16"/>
        <v>59201</v>
      </c>
      <c r="J80">
        <f t="shared" si="17"/>
        <v>3966</v>
      </c>
      <c r="K80">
        <f t="shared" si="19"/>
        <v>236804</v>
      </c>
      <c r="L80">
        <f t="shared" si="20"/>
        <v>15864</v>
      </c>
      <c r="M80">
        <f t="shared" si="21"/>
        <v>158640</v>
      </c>
      <c r="R80">
        <f t="shared" si="18"/>
        <v>4230.3337339379068</v>
      </c>
      <c r="S80">
        <f t="shared" si="22"/>
        <v>4230</v>
      </c>
      <c r="T80">
        <f t="shared" si="23"/>
        <v>42300</v>
      </c>
    </row>
    <row r="81" spans="5:20" x14ac:dyDescent="0.15">
      <c r="E81">
        <f t="shared" si="15"/>
        <v>42.301689100016759</v>
      </c>
      <c r="F81">
        <v>74</v>
      </c>
      <c r="G81">
        <v>67682.70256002681</v>
      </c>
      <c r="H81">
        <f t="shared" si="13"/>
        <v>1599.9999999999998</v>
      </c>
      <c r="I81">
        <f t="shared" si="16"/>
        <v>63452</v>
      </c>
      <c r="J81">
        <f t="shared" si="17"/>
        <v>4251</v>
      </c>
      <c r="K81">
        <f t="shared" si="19"/>
        <v>253808</v>
      </c>
      <c r="L81">
        <f t="shared" si="20"/>
        <v>17004</v>
      </c>
      <c r="M81">
        <f t="shared" si="21"/>
        <v>170040</v>
      </c>
      <c r="R81">
        <f t="shared" si="18"/>
        <v>4534.0716960346472</v>
      </c>
      <c r="S81">
        <f t="shared" si="22"/>
        <v>4534</v>
      </c>
      <c r="T81">
        <f t="shared" si="23"/>
        <v>45340</v>
      </c>
    </row>
    <row r="82" spans="5:20" x14ac:dyDescent="0.15">
      <c r="E82">
        <f t="shared" si="15"/>
        <v>45.338950377397964</v>
      </c>
      <c r="F82">
        <v>75</v>
      </c>
      <c r="G82">
        <v>72542.320603836735</v>
      </c>
      <c r="H82">
        <f t="shared" si="13"/>
        <v>1599.9999999999998</v>
      </c>
      <c r="I82">
        <f t="shared" si="16"/>
        <v>68008</v>
      </c>
      <c r="J82">
        <f t="shared" si="17"/>
        <v>4556</v>
      </c>
      <c r="K82">
        <f t="shared" si="19"/>
        <v>272032</v>
      </c>
      <c r="L82">
        <f t="shared" si="20"/>
        <v>18224</v>
      </c>
      <c r="M82">
        <f t="shared" si="21"/>
        <v>182240</v>
      </c>
      <c r="R82">
        <f t="shared" si="18"/>
        <v>4859.6180438099254</v>
      </c>
      <c r="S82">
        <f t="shared" si="22"/>
        <v>4859</v>
      </c>
      <c r="T82">
        <f t="shared" si="23"/>
        <v>48590</v>
      </c>
    </row>
    <row r="83" spans="5:20" x14ac:dyDescent="0.15">
      <c r="E83">
        <f t="shared" si="15"/>
        <v>48.594287014495144</v>
      </c>
      <c r="F83">
        <v>76</v>
      </c>
      <c r="G83">
        <v>77750.859223192238</v>
      </c>
      <c r="H83">
        <f t="shared" si="13"/>
        <v>1600.0000000000005</v>
      </c>
      <c r="I83">
        <f t="shared" si="16"/>
        <v>72891</v>
      </c>
      <c r="J83">
        <f t="shared" si="17"/>
        <v>4883</v>
      </c>
      <c r="K83">
        <f t="shared" si="19"/>
        <v>291564</v>
      </c>
      <c r="L83">
        <f t="shared" si="20"/>
        <v>19532</v>
      </c>
      <c r="M83">
        <f t="shared" si="21"/>
        <v>195320</v>
      </c>
      <c r="R83">
        <f t="shared" si="18"/>
        <v>5208.5386193555023</v>
      </c>
      <c r="S83">
        <f t="shared" si="22"/>
        <v>5208</v>
      </c>
      <c r="T83">
        <f t="shared" si="23"/>
        <v>52080</v>
      </c>
    </row>
    <row r="84" spans="5:20" x14ac:dyDescent="0.15">
      <c r="E84">
        <f t="shared" si="15"/>
        <v>52.083356822135904</v>
      </c>
      <c r="F84">
        <v>77</v>
      </c>
      <c r="G84">
        <v>83333.370915417443</v>
      </c>
      <c r="H84">
        <f t="shared" si="13"/>
        <v>1600</v>
      </c>
      <c r="I84">
        <f t="shared" si="16"/>
        <v>78125</v>
      </c>
      <c r="J84">
        <f t="shared" si="17"/>
        <v>5234</v>
      </c>
      <c r="K84">
        <f t="shared" si="19"/>
        <v>312500</v>
      </c>
      <c r="L84">
        <f t="shared" si="20"/>
        <v>20936</v>
      </c>
      <c r="M84">
        <f t="shared" si="21"/>
        <v>209360</v>
      </c>
      <c r="R84">
        <f t="shared" si="18"/>
        <v>5582.5116922252055</v>
      </c>
      <c r="S84">
        <f t="shared" si="22"/>
        <v>5582</v>
      </c>
      <c r="T84">
        <f t="shared" si="23"/>
        <v>55820</v>
      </c>
    </row>
    <row r="85" spans="5:20" x14ac:dyDescent="0.15">
      <c r="E85">
        <f t="shared" si="15"/>
        <v>55.822941841965267</v>
      </c>
      <c r="F85">
        <v>78</v>
      </c>
      <c r="G85">
        <v>89316.706947144427</v>
      </c>
      <c r="H85">
        <f t="shared" si="13"/>
        <v>1599.9999999999998</v>
      </c>
      <c r="I85">
        <f t="shared" si="16"/>
        <v>83734</v>
      </c>
      <c r="J85">
        <f t="shared" si="17"/>
        <v>5609</v>
      </c>
      <c r="K85">
        <f t="shared" si="19"/>
        <v>334936</v>
      </c>
      <c r="L85">
        <f t="shared" si="20"/>
        <v>22436</v>
      </c>
      <c r="M85">
        <f t="shared" si="21"/>
        <v>224360</v>
      </c>
      <c r="R85">
        <f t="shared" si="18"/>
        <v>5983.3360317269835</v>
      </c>
      <c r="S85">
        <f t="shared" si="22"/>
        <v>5983</v>
      </c>
      <c r="T85">
        <f t="shared" si="23"/>
        <v>59830</v>
      </c>
    </row>
    <row r="86" spans="5:20" x14ac:dyDescent="0.15">
      <c r="E86">
        <f t="shared" si="15"/>
        <v>59.831029066218385</v>
      </c>
      <c r="F86">
        <v>79</v>
      </c>
      <c r="G86">
        <v>95729.646505949422</v>
      </c>
      <c r="H86">
        <f t="shared" si="13"/>
        <v>1600.0000000000002</v>
      </c>
      <c r="I86">
        <f t="shared" si="16"/>
        <v>89746</v>
      </c>
      <c r="J86">
        <f t="shared" si="17"/>
        <v>6012</v>
      </c>
      <c r="K86">
        <f t="shared" si="19"/>
        <v>358984</v>
      </c>
      <c r="L86">
        <f t="shared" si="20"/>
        <v>24048</v>
      </c>
      <c r="M86">
        <f t="shared" si="21"/>
        <v>240480</v>
      </c>
      <c r="R86">
        <f t="shared" si="18"/>
        <v>6412.9395588049956</v>
      </c>
      <c r="S86">
        <f t="shared" si="22"/>
        <v>6412</v>
      </c>
      <c r="T86">
        <f t="shared" si="23"/>
        <v>64120</v>
      </c>
    </row>
    <row r="87" spans="5:20" x14ac:dyDescent="0.15">
      <c r="E87">
        <f t="shared" si="15"/>
        <v>64.126896953172889</v>
      </c>
      <c r="F87">
        <v>80</v>
      </c>
      <c r="G87">
        <v>102603.03512507663</v>
      </c>
      <c r="H87">
        <f t="shared" si="13"/>
        <v>1600</v>
      </c>
      <c r="I87">
        <f t="shared" si="16"/>
        <v>96190</v>
      </c>
      <c r="J87">
        <f t="shared" si="17"/>
        <v>6444</v>
      </c>
      <c r="K87">
        <f t="shared" si="19"/>
        <v>384760</v>
      </c>
      <c r="L87">
        <f t="shared" si="20"/>
        <v>25776</v>
      </c>
      <c r="M87">
        <f t="shared" si="21"/>
        <v>257760</v>
      </c>
      <c r="R87">
        <f t="shared" si="18"/>
        <v>6873.3886191272031</v>
      </c>
      <c r="S87">
        <f t="shared" si="22"/>
        <v>6873</v>
      </c>
      <c r="T87">
        <f t="shared" si="23"/>
        <v>68730</v>
      </c>
    </row>
    <row r="88" spans="5:20" x14ac:dyDescent="0.15">
      <c r="E88">
        <f t="shared" si="15"/>
        <v>68.731208154410695</v>
      </c>
      <c r="F88">
        <v>81</v>
      </c>
      <c r="G88">
        <v>109969.93304705711</v>
      </c>
      <c r="H88">
        <f t="shared" si="13"/>
        <v>1600</v>
      </c>
      <c r="I88">
        <f t="shared" si="16"/>
        <v>103096</v>
      </c>
      <c r="J88">
        <f t="shared" si="17"/>
        <v>6906</v>
      </c>
      <c r="K88">
        <f t="shared" si="19"/>
        <v>412384</v>
      </c>
      <c r="L88">
        <f t="shared" si="20"/>
        <v>27624</v>
      </c>
      <c r="M88">
        <f t="shared" si="21"/>
        <v>276240</v>
      </c>
      <c r="R88">
        <f t="shared" si="18"/>
        <v>7366.8979219804896</v>
      </c>
      <c r="S88">
        <f t="shared" si="22"/>
        <v>7366</v>
      </c>
      <c r="T88">
        <f t="shared" si="23"/>
        <v>73660</v>
      </c>
    </row>
    <row r="89" spans="5:20" x14ac:dyDescent="0.15">
      <c r="E89">
        <f t="shared" si="15"/>
        <v>73.666108899897395</v>
      </c>
      <c r="F89">
        <v>82</v>
      </c>
      <c r="G89">
        <v>117865.77423983584</v>
      </c>
      <c r="H89">
        <f t="shared" si="13"/>
        <v>1600.0000000000002</v>
      </c>
      <c r="I89">
        <f t="shared" si="16"/>
        <v>110499</v>
      </c>
      <c r="J89">
        <f t="shared" si="17"/>
        <v>7403</v>
      </c>
      <c r="K89">
        <f t="shared" si="19"/>
        <v>441996</v>
      </c>
      <c r="L89">
        <f t="shared" si="20"/>
        <v>29612</v>
      </c>
      <c r="M89">
        <f t="shared" si="21"/>
        <v>296120</v>
      </c>
      <c r="R89">
        <f t="shared" si="18"/>
        <v>7895.8411927787238</v>
      </c>
      <c r="S89">
        <f t="shared" si="22"/>
        <v>7895</v>
      </c>
      <c r="T89">
        <f t="shared" si="23"/>
        <v>78950</v>
      </c>
    </row>
    <row r="90" spans="5:20" x14ac:dyDescent="0.15">
      <c r="E90">
        <f t="shared" si="15"/>
        <v>78.955335518910047</v>
      </c>
      <c r="F90">
        <v>83</v>
      </c>
      <c r="G90">
        <v>126328.53683025608</v>
      </c>
      <c r="H90">
        <f t="shared" si="13"/>
        <v>1600.0000000000002</v>
      </c>
      <c r="I90">
        <f t="shared" si="16"/>
        <v>118433</v>
      </c>
      <c r="J90">
        <f t="shared" si="17"/>
        <v>7934</v>
      </c>
      <c r="K90">
        <f t="shared" si="19"/>
        <v>473732</v>
      </c>
      <c r="L90">
        <f t="shared" si="20"/>
        <v>31736</v>
      </c>
      <c r="M90">
        <f t="shared" si="21"/>
        <v>317360</v>
      </c>
      <c r="R90">
        <f t="shared" si="18"/>
        <v>8462.7625904202432</v>
      </c>
      <c r="S90">
        <f t="shared" si="22"/>
        <v>8462</v>
      </c>
      <c r="T90">
        <f t="shared" si="23"/>
        <v>84620</v>
      </c>
    </row>
    <row r="91" spans="5:20" x14ac:dyDescent="0.15">
      <c r="E91">
        <f t="shared" si="15"/>
        <v>84.624328609167804</v>
      </c>
      <c r="F91">
        <v>84</v>
      </c>
      <c r="G91">
        <v>135398.92577466849</v>
      </c>
      <c r="H91">
        <f t="shared" si="13"/>
        <v>1600.0000000000002</v>
      </c>
      <c r="I91">
        <f t="shared" si="16"/>
        <v>126936</v>
      </c>
      <c r="J91">
        <f t="shared" si="17"/>
        <v>8503</v>
      </c>
      <c r="K91">
        <f t="shared" si="19"/>
        <v>507744</v>
      </c>
      <c r="L91">
        <f t="shared" si="20"/>
        <v>34012</v>
      </c>
      <c r="M91">
        <f t="shared" si="21"/>
        <v>340120</v>
      </c>
      <c r="R91">
        <f t="shared" si="18"/>
        <v>9070.388944412407</v>
      </c>
      <c r="S91">
        <f t="shared" si="22"/>
        <v>9070</v>
      </c>
      <c r="T91">
        <f t="shared" si="23"/>
        <v>90700</v>
      </c>
    </row>
    <row r="92" spans="5:20" x14ac:dyDescent="0.15">
      <c r="E92">
        <f t="shared" si="15"/>
        <v>90.700355403306077</v>
      </c>
      <c r="F92">
        <v>85</v>
      </c>
      <c r="G92">
        <v>145120.56864528972</v>
      </c>
      <c r="H92">
        <f t="shared" si="13"/>
        <v>1600.0000000000002</v>
      </c>
      <c r="I92">
        <f t="shared" si="16"/>
        <v>136050</v>
      </c>
      <c r="J92">
        <f t="shared" si="17"/>
        <v>9114</v>
      </c>
      <c r="K92">
        <f t="shared" si="19"/>
        <v>544200</v>
      </c>
      <c r="L92">
        <f t="shared" si="20"/>
        <v>36456</v>
      </c>
      <c r="M92">
        <f t="shared" si="21"/>
        <v>364560</v>
      </c>
      <c r="R92">
        <f t="shared" si="18"/>
        <v>9721.6428706212319</v>
      </c>
      <c r="S92">
        <f t="shared" si="22"/>
        <v>9721</v>
      </c>
      <c r="T92">
        <f t="shared" si="23"/>
        <v>97210</v>
      </c>
    </row>
    <row r="93" spans="5:20" x14ac:dyDescent="0.15">
      <c r="E93">
        <f t="shared" si="15"/>
        <v>97.212640921263443</v>
      </c>
      <c r="F93">
        <v>86</v>
      </c>
      <c r="G93">
        <v>155540.22547402151</v>
      </c>
      <c r="H93">
        <f t="shared" si="13"/>
        <v>1600</v>
      </c>
      <c r="I93">
        <f t="shared" si="16"/>
        <v>145818</v>
      </c>
      <c r="J93">
        <f t="shared" si="17"/>
        <v>9768</v>
      </c>
      <c r="K93">
        <f t="shared" si="19"/>
        <v>583272</v>
      </c>
      <c r="L93">
        <f t="shared" si="20"/>
        <v>39072</v>
      </c>
      <c r="M93">
        <f t="shared" si="21"/>
        <v>390720</v>
      </c>
      <c r="R93">
        <f t="shared" si="18"/>
        <v>10419.656828731793</v>
      </c>
      <c r="S93">
        <f t="shared" si="22"/>
        <v>10419</v>
      </c>
      <c r="T93">
        <f t="shared" si="23"/>
        <v>104190</v>
      </c>
    </row>
    <row r="94" spans="5:20" x14ac:dyDescent="0.15">
      <c r="E94">
        <f t="shared" si="15"/>
        <v>104.19250853941018</v>
      </c>
      <c r="F94">
        <v>87</v>
      </c>
      <c r="G94">
        <v>166708.01366305631</v>
      </c>
      <c r="H94">
        <f t="shared" si="13"/>
        <v>1600.0000000000002</v>
      </c>
      <c r="I94">
        <f t="shared" si="16"/>
        <v>156288</v>
      </c>
      <c r="J94">
        <f t="shared" si="17"/>
        <v>10470</v>
      </c>
      <c r="K94">
        <f t="shared" si="19"/>
        <v>625152</v>
      </c>
      <c r="L94">
        <f t="shared" si="20"/>
        <v>41880</v>
      </c>
      <c r="M94">
        <f t="shared" si="21"/>
        <v>418800</v>
      </c>
      <c r="R94">
        <f t="shared" si="18"/>
        <v>11167.788189034793</v>
      </c>
      <c r="S94">
        <f t="shared" si="22"/>
        <v>11167</v>
      </c>
      <c r="T94">
        <f t="shared" si="23"/>
        <v>111670</v>
      </c>
    </row>
    <row r="95" spans="5:20" x14ac:dyDescent="0.15">
      <c r="E95">
        <f t="shared" si="15"/>
        <v>111.67353065253987</v>
      </c>
      <c r="F95">
        <v>88</v>
      </c>
      <c r="G95">
        <v>178677.64904406379</v>
      </c>
      <c r="H95">
        <f t="shared" si="13"/>
        <v>1600</v>
      </c>
      <c r="I95">
        <f t="shared" si="16"/>
        <v>167510</v>
      </c>
      <c r="J95">
        <f t="shared" si="17"/>
        <v>11222</v>
      </c>
      <c r="K95">
        <f t="shared" si="19"/>
        <v>670040</v>
      </c>
      <c r="L95">
        <f t="shared" si="20"/>
        <v>44888</v>
      </c>
      <c r="M95">
        <f t="shared" si="21"/>
        <v>448880</v>
      </c>
      <c r="R95">
        <f t="shared" si="18"/>
        <v>11969.63538100748</v>
      </c>
      <c r="S95">
        <f t="shared" si="22"/>
        <v>11969</v>
      </c>
      <c r="T95">
        <f t="shared" si="23"/>
        <v>119690</v>
      </c>
    </row>
    <row r="96" spans="5:20" x14ac:dyDescent="0.15">
      <c r="E96">
        <f t="shared" si="15"/>
        <v>119.69169015339223</v>
      </c>
      <c r="F96">
        <v>89</v>
      </c>
      <c r="G96">
        <v>191506.70424542757</v>
      </c>
      <c r="H96">
        <f t="shared" si="13"/>
        <v>1599.9999999999998</v>
      </c>
      <c r="I96">
        <f t="shared" si="16"/>
        <v>179537</v>
      </c>
      <c r="J96">
        <f t="shared" si="17"/>
        <v>12027</v>
      </c>
      <c r="K96">
        <f t="shared" si="19"/>
        <v>718148</v>
      </c>
      <c r="L96">
        <f t="shared" si="20"/>
        <v>48108</v>
      </c>
      <c r="M96">
        <f t="shared" si="21"/>
        <v>481080</v>
      </c>
      <c r="R96">
        <f t="shared" si="18"/>
        <v>12829.055201363779</v>
      </c>
      <c r="S96">
        <f t="shared" si="22"/>
        <v>12829</v>
      </c>
      <c r="T96">
        <f t="shared" si="23"/>
        <v>128290</v>
      </c>
    </row>
    <row r="97" spans="5:20" x14ac:dyDescent="0.15">
      <c r="E97">
        <f t="shared" si="15"/>
        <v>128.28555350640582</v>
      </c>
      <c r="F97">
        <v>90</v>
      </c>
      <c r="G97">
        <v>205256.8856102493</v>
      </c>
      <c r="H97">
        <f t="shared" si="13"/>
        <v>1599.9999999999998</v>
      </c>
      <c r="I97">
        <f t="shared" si="16"/>
        <v>192428</v>
      </c>
      <c r="J97">
        <f t="shared" si="17"/>
        <v>12891</v>
      </c>
      <c r="K97">
        <f t="shared" si="19"/>
        <v>769712</v>
      </c>
      <c r="L97">
        <f t="shared" si="20"/>
        <v>51564</v>
      </c>
      <c r="M97">
        <f t="shared" si="21"/>
        <v>515640</v>
      </c>
      <c r="R97">
        <f t="shared" si="18"/>
        <v>13750.181364821736</v>
      </c>
      <c r="S97">
        <f t="shared" si="22"/>
        <v>13750</v>
      </c>
      <c r="T97">
        <f t="shared" si="23"/>
        <v>137500</v>
      </c>
    </row>
    <row r="98" spans="5:20" x14ac:dyDescent="0.15">
      <c r="E98">
        <f t="shared" si="15"/>
        <v>137.49645624816577</v>
      </c>
      <c r="F98">
        <v>91</v>
      </c>
      <c r="G98">
        <v>219994.32999706524</v>
      </c>
      <c r="H98">
        <f t="shared" si="13"/>
        <v>1600</v>
      </c>
      <c r="I98">
        <f t="shared" si="16"/>
        <v>206244</v>
      </c>
      <c r="J98">
        <f t="shared" si="17"/>
        <v>13816</v>
      </c>
      <c r="K98">
        <f t="shared" si="19"/>
        <v>824976</v>
      </c>
      <c r="L98">
        <f t="shared" si="20"/>
        <v>55264</v>
      </c>
      <c r="M98">
        <f t="shared" si="21"/>
        <v>552640</v>
      </c>
      <c r="R98">
        <f t="shared" si="18"/>
        <v>14737.444386815943</v>
      </c>
      <c r="S98">
        <f t="shared" si="22"/>
        <v>14737</v>
      </c>
      <c r="T98">
        <f t="shared" si="23"/>
        <v>147370</v>
      </c>
    </row>
    <row r="99" spans="5:20" x14ac:dyDescent="0.15">
      <c r="E99">
        <f t="shared" si="15"/>
        <v>147.36870180678409</v>
      </c>
      <c r="F99">
        <v>92</v>
      </c>
      <c r="G99">
        <v>235789.92289085453</v>
      </c>
      <c r="H99">
        <f t="shared" si="13"/>
        <v>1599.9999999999998</v>
      </c>
      <c r="I99">
        <f t="shared" si="16"/>
        <v>221053</v>
      </c>
      <c r="J99">
        <f t="shared" si="17"/>
        <v>14809</v>
      </c>
      <c r="K99">
        <f t="shared" si="19"/>
        <v>884212</v>
      </c>
      <c r="L99">
        <f t="shared" si="20"/>
        <v>59236</v>
      </c>
      <c r="M99">
        <f t="shared" si="21"/>
        <v>592360</v>
      </c>
      <c r="R99">
        <f t="shared" si="18"/>
        <v>15795.59289378929</v>
      </c>
      <c r="S99">
        <f t="shared" si="22"/>
        <v>15795</v>
      </c>
      <c r="T99">
        <f t="shared" si="23"/>
        <v>157950</v>
      </c>
    </row>
    <row r="100" spans="5:20" x14ac:dyDescent="0.15">
      <c r="E100">
        <f t="shared" si="15"/>
        <v>157.94977459651122</v>
      </c>
      <c r="F100">
        <v>93</v>
      </c>
      <c r="G100">
        <v>252719.63935441794</v>
      </c>
      <c r="H100">
        <f t="shared" si="13"/>
        <v>1599.9999999999998</v>
      </c>
      <c r="I100">
        <f t="shared" si="16"/>
        <v>236924</v>
      </c>
      <c r="J100">
        <f t="shared" si="17"/>
        <v>15871</v>
      </c>
      <c r="K100">
        <f t="shared" si="19"/>
        <v>947696</v>
      </c>
      <c r="L100">
        <f t="shared" si="20"/>
        <v>63484</v>
      </c>
      <c r="M100">
        <f t="shared" si="21"/>
        <v>634840</v>
      </c>
      <c r="R100">
        <f t="shared" si="18"/>
        <v>16929.716463563411</v>
      </c>
      <c r="S100">
        <f t="shared" si="22"/>
        <v>16929</v>
      </c>
      <c r="T100">
        <f t="shared" si="23"/>
        <v>169290</v>
      </c>
    </row>
    <row r="101" spans="5:20" x14ac:dyDescent="0.15">
      <c r="E101">
        <f t="shared" si="15"/>
        <v>169.29056841254075</v>
      </c>
      <c r="F101">
        <v>94</v>
      </c>
      <c r="G101">
        <v>270864.90946006519</v>
      </c>
      <c r="H101">
        <f t="shared" si="13"/>
        <v>1599.9999999999998</v>
      </c>
      <c r="I101">
        <f t="shared" si="16"/>
        <v>253935</v>
      </c>
      <c r="J101">
        <f t="shared" si="17"/>
        <v>17011</v>
      </c>
      <c r="K101">
        <f t="shared" si="19"/>
        <v>1015740</v>
      </c>
      <c r="L101">
        <f t="shared" si="20"/>
        <v>68044</v>
      </c>
      <c r="M101">
        <f t="shared" si="21"/>
        <v>680440</v>
      </c>
      <c r="R101">
        <f t="shared" si="18"/>
        <v>18145.270105647243</v>
      </c>
      <c r="S101">
        <f t="shared" si="22"/>
        <v>18145</v>
      </c>
      <c r="T101">
        <f t="shared" si="23"/>
        <v>181450</v>
      </c>
    </row>
    <row r="102" spans="5:20" x14ac:dyDescent="0.15">
      <c r="E102">
        <f t="shared" si="15"/>
        <v>181.44563122456123</v>
      </c>
      <c r="F102">
        <v>95</v>
      </c>
      <c r="G102">
        <v>290313.00995929795</v>
      </c>
      <c r="H102">
        <f t="shared" ref="H102:H107" si="24">(G102-G92)/(E102-E92)</f>
        <v>1600</v>
      </c>
      <c r="I102">
        <f t="shared" si="16"/>
        <v>272168</v>
      </c>
      <c r="J102">
        <f t="shared" si="17"/>
        <v>18233</v>
      </c>
      <c r="K102">
        <f t="shared" si="19"/>
        <v>1088672</v>
      </c>
      <c r="L102">
        <f t="shared" si="20"/>
        <v>72932</v>
      </c>
      <c r="M102">
        <f t="shared" si="21"/>
        <v>729320</v>
      </c>
      <c r="R102">
        <f t="shared" si="18"/>
        <v>19448.100499232765</v>
      </c>
      <c r="S102">
        <f t="shared" si="22"/>
        <v>19448</v>
      </c>
      <c r="T102">
        <f t="shared" si="23"/>
        <v>194480</v>
      </c>
    </row>
    <row r="103" spans="5:20" x14ac:dyDescent="0.15">
      <c r="E103">
        <f t="shared" si="15"/>
        <v>194.47342754648471</v>
      </c>
      <c r="F103">
        <v>96</v>
      </c>
      <c r="G103">
        <v>311157.48407437553</v>
      </c>
      <c r="H103">
        <f t="shared" si="24"/>
        <v>1599.9999999999998</v>
      </c>
      <c r="I103">
        <f t="shared" si="16"/>
        <v>291710</v>
      </c>
      <c r="J103">
        <f t="shared" si="17"/>
        <v>19542</v>
      </c>
      <c r="K103">
        <f t="shared" si="19"/>
        <v>1166840</v>
      </c>
      <c r="L103">
        <f t="shared" si="20"/>
        <v>78168</v>
      </c>
      <c r="M103">
        <f t="shared" si="21"/>
        <v>781680</v>
      </c>
      <c r="R103">
        <f t="shared" si="18"/>
        <v>20844.474115077581</v>
      </c>
      <c r="S103">
        <f t="shared" si="22"/>
        <v>20844</v>
      </c>
      <c r="T103">
        <f t="shared" si="23"/>
        <v>208440</v>
      </c>
    </row>
    <row r="104" spans="5:20" x14ac:dyDescent="0.15">
      <c r="E104">
        <f t="shared" si="15"/>
        <v>208.43661964432235</v>
      </c>
      <c r="F104">
        <v>97</v>
      </c>
      <c r="G104">
        <v>333498.59143091575</v>
      </c>
      <c r="H104">
        <f t="shared" si="24"/>
        <v>1599.9999999999998</v>
      </c>
      <c r="I104">
        <f t="shared" si="16"/>
        <v>312654</v>
      </c>
      <c r="J104">
        <f t="shared" si="17"/>
        <v>20944</v>
      </c>
      <c r="K104">
        <f t="shared" si="19"/>
        <v>1250616</v>
      </c>
      <c r="L104">
        <f t="shared" si="20"/>
        <v>83776</v>
      </c>
      <c r="M104">
        <f t="shared" si="21"/>
        <v>837760</v>
      </c>
      <c r="R104">
        <f t="shared" si="18"/>
        <v>22341.107356540218</v>
      </c>
      <c r="S104">
        <f t="shared" si="22"/>
        <v>22341</v>
      </c>
      <c r="T104">
        <f t="shared" si="23"/>
        <v>223410</v>
      </c>
    </row>
    <row r="105" spans="5:20" x14ac:dyDescent="0.15">
      <c r="E105">
        <f t="shared" si="15"/>
        <v>223.40236893478473</v>
      </c>
      <c r="F105">
        <v>98</v>
      </c>
      <c r="G105">
        <v>357443.79029565555</v>
      </c>
      <c r="H105">
        <f t="shared" si="24"/>
        <v>1599.9999999999998</v>
      </c>
      <c r="I105">
        <f t="shared" si="16"/>
        <v>335103</v>
      </c>
      <c r="J105">
        <f t="shared" si="17"/>
        <v>22449</v>
      </c>
      <c r="K105">
        <f t="shared" si="19"/>
        <v>1340412</v>
      </c>
      <c r="L105">
        <f t="shared" si="20"/>
        <v>89796</v>
      </c>
      <c r="M105">
        <f t="shared" si="21"/>
        <v>897960</v>
      </c>
      <c r="R105">
        <f t="shared" si="18"/>
        <v>23945.198864739796</v>
      </c>
      <c r="S105">
        <f t="shared" si="22"/>
        <v>23945</v>
      </c>
      <c r="T105">
        <f t="shared" si="23"/>
        <v>239450</v>
      </c>
    </row>
    <row r="106" spans="5:20" x14ac:dyDescent="0.15">
      <c r="E106">
        <f t="shared" si="15"/>
        <v>239.44265902430229</v>
      </c>
      <c r="F106">
        <v>99</v>
      </c>
      <c r="G106">
        <v>383108.25443888368</v>
      </c>
      <c r="H106">
        <f t="shared" si="24"/>
        <v>1600.0000000000002</v>
      </c>
      <c r="I106">
        <f t="shared" si="16"/>
        <v>359163</v>
      </c>
      <c r="J106">
        <f t="shared" si="17"/>
        <v>24060</v>
      </c>
      <c r="K106">
        <f t="shared" si="19"/>
        <v>1436652</v>
      </c>
      <c r="L106">
        <f t="shared" si="20"/>
        <v>96240</v>
      </c>
      <c r="M106">
        <f t="shared" si="21"/>
        <v>962400</v>
      </c>
      <c r="R106">
        <f t="shared" si="18"/>
        <v>25664.464143228135</v>
      </c>
      <c r="S106">
        <f t="shared" si="22"/>
        <v>25664</v>
      </c>
      <c r="T106">
        <f t="shared" si="23"/>
        <v>256640</v>
      </c>
    </row>
    <row r="107" spans="5:20" x14ac:dyDescent="0.15">
      <c r="E107">
        <f t="shared" si="15"/>
        <v>256.63464194224724</v>
      </c>
      <c r="F107">
        <v>100</v>
      </c>
      <c r="G107">
        <v>410615.42710759561</v>
      </c>
      <c r="H107">
        <f t="shared" si="24"/>
        <v>1600.0000000000002</v>
      </c>
      <c r="I107">
        <f t="shared" si="16"/>
        <v>384951</v>
      </c>
      <c r="J107">
        <f t="shared" si="17"/>
        <v>25788</v>
      </c>
      <c r="K107">
        <f t="shared" si="19"/>
        <v>1539804</v>
      </c>
      <c r="L107">
        <f t="shared" si="20"/>
        <v>103152</v>
      </c>
      <c r="M107">
        <f t="shared" si="21"/>
        <v>1031520</v>
      </c>
      <c r="R107">
        <f t="shared" si="18"/>
        <v>27507.172668711923</v>
      </c>
      <c r="S107">
        <f t="shared" si="22"/>
        <v>27507</v>
      </c>
      <c r="T107">
        <f t="shared" si="23"/>
        <v>275070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4"/>
  <sheetViews>
    <sheetView topLeftCell="T1" workbookViewId="0">
      <pane ySplit="14" topLeftCell="A15" activePane="bottomLeft" state="frozen"/>
      <selection pane="bottomLeft" activeCell="AG38" sqref="AG38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9" width="20.6640625" customWidth="1"/>
    <col min="11" max="11" width="31.5" bestFit="1" customWidth="1"/>
    <col min="12" max="12" width="18.1640625" customWidth="1"/>
    <col min="13" max="14" width="11.83203125" customWidth="1"/>
    <col min="15" max="16" width="13.5" bestFit="1" customWidth="1"/>
    <col min="17" max="17" width="11.83203125" customWidth="1"/>
    <col min="20" max="20" width="10.83203125" customWidth="1"/>
    <col min="33" max="34" width="13.5" bestFit="1" customWidth="1"/>
    <col min="35" max="35" width="13.5" customWidth="1"/>
    <col min="36" max="36" width="17.5" bestFit="1" customWidth="1"/>
  </cols>
  <sheetData>
    <row r="1" spans="4:31" x14ac:dyDescent="0.15">
      <c r="AB1" t="s">
        <v>75</v>
      </c>
    </row>
    <row r="2" spans="4:31" x14ac:dyDescent="0.15">
      <c r="E2">
        <v>0.25</v>
      </c>
      <c r="AB2" t="s">
        <v>76</v>
      </c>
    </row>
    <row r="3" spans="4:31" x14ac:dyDescent="0.15">
      <c r="E3">
        <v>1.0718000000000001</v>
      </c>
    </row>
    <row r="5" spans="4:31" x14ac:dyDescent="0.15">
      <c r="E5" t="s">
        <v>231</v>
      </c>
      <c r="F5" t="s">
        <v>232</v>
      </c>
      <c r="G5" t="s">
        <v>233</v>
      </c>
      <c r="K5" t="s">
        <v>256</v>
      </c>
      <c r="AD5" t="s">
        <v>81</v>
      </c>
    </row>
    <row r="7" spans="4:31" x14ac:dyDescent="0.15">
      <c r="L7" t="s">
        <v>257</v>
      </c>
    </row>
    <row r="8" spans="4:31" x14ac:dyDescent="0.15">
      <c r="L8" t="s">
        <v>254</v>
      </c>
    </row>
    <row r="9" spans="4:31" x14ac:dyDescent="0.15">
      <c r="L9">
        <v>2</v>
      </c>
    </row>
    <row r="10" spans="4:31" x14ac:dyDescent="0.15">
      <c r="I10" t="s">
        <v>255</v>
      </c>
      <c r="K10" t="s">
        <v>254</v>
      </c>
    </row>
    <row r="11" spans="4:31" x14ac:dyDescent="0.15">
      <c r="H11">
        <v>3.3300000000000003E-2</v>
      </c>
      <c r="I11">
        <v>4.2000000000000003E-2</v>
      </c>
      <c r="K11">
        <v>15000</v>
      </c>
    </row>
    <row r="13" spans="4:31" x14ac:dyDescent="0.15">
      <c r="E13" t="s">
        <v>77</v>
      </c>
      <c r="F13" t="s">
        <v>3</v>
      </c>
      <c r="G13" t="s">
        <v>58</v>
      </c>
      <c r="H13" t="s">
        <v>77</v>
      </c>
      <c r="J13" t="s">
        <v>253</v>
      </c>
      <c r="K13" t="s">
        <v>262</v>
      </c>
      <c r="L13" t="s">
        <v>261</v>
      </c>
      <c r="M13" t="s">
        <v>258</v>
      </c>
      <c r="N13" t="s">
        <v>263</v>
      </c>
      <c r="O13" t="s">
        <v>264</v>
      </c>
      <c r="P13" t="s">
        <v>265</v>
      </c>
      <c r="AD13" t="s">
        <v>82</v>
      </c>
      <c r="AE13" t="s">
        <v>83</v>
      </c>
    </row>
    <row r="14" spans="4:31" x14ac:dyDescent="0.15">
      <c r="E14">
        <f>E$3^F14*E$2</f>
        <v>0.25</v>
      </c>
      <c r="F14">
        <v>0</v>
      </c>
      <c r="G14">
        <v>200</v>
      </c>
      <c r="H14">
        <v>0</v>
      </c>
      <c r="J14">
        <f>H14</f>
        <v>0</v>
      </c>
      <c r="K14">
        <f>INT(J14*$K$11)</f>
        <v>0</v>
      </c>
      <c r="L14">
        <f>K14*$L$9</f>
        <v>0</v>
      </c>
      <c r="M14">
        <f>K14+L14</f>
        <v>0</v>
      </c>
      <c r="AC14" t="s">
        <v>59</v>
      </c>
      <c r="AD14" t="s">
        <v>9</v>
      </c>
      <c r="AE14" t="s">
        <v>84</v>
      </c>
    </row>
    <row r="15" spans="4:31" x14ac:dyDescent="0.15">
      <c r="D15" t="s">
        <v>32</v>
      </c>
      <c r="E15">
        <f t="shared" ref="E15:E78" si="0">E$3^F15*E$2</f>
        <v>0.26795000000000002</v>
      </c>
      <c r="F15">
        <v>1</v>
      </c>
      <c r="G15">
        <v>260</v>
      </c>
      <c r="H15">
        <f>H$11*F15</f>
        <v>3.3300000000000003E-2</v>
      </c>
      <c r="I15">
        <v>0.2</v>
      </c>
      <c r="J15">
        <f>I15*H15</f>
        <v>6.660000000000001E-3</v>
      </c>
      <c r="K15">
        <f t="shared" ref="K15:K78" si="1">INT(J15*$K$11)</f>
        <v>99</v>
      </c>
      <c r="L15">
        <f t="shared" ref="L15:L78" si="2">K15*$L$9</f>
        <v>198</v>
      </c>
      <c r="M15">
        <f t="shared" ref="M15:M78" si="3">K15+L15</f>
        <v>297</v>
      </c>
      <c r="N15">
        <f>M15-M14</f>
        <v>297</v>
      </c>
      <c r="O15">
        <f>K15-K14</f>
        <v>99</v>
      </c>
      <c r="P15">
        <f>L15-L14</f>
        <v>198</v>
      </c>
      <c r="AC15">
        <v>1</v>
      </c>
      <c r="AD15">
        <v>80</v>
      </c>
      <c r="AE15">
        <f>AD15*5</f>
        <v>400</v>
      </c>
    </row>
    <row r="16" spans="4:31" x14ac:dyDescent="0.15">
      <c r="D16" t="s">
        <v>33</v>
      </c>
      <c r="E16">
        <f t="shared" si="0"/>
        <v>0.28718881000000007</v>
      </c>
      <c r="F16">
        <v>2</v>
      </c>
      <c r="G16">
        <v>320</v>
      </c>
      <c r="H16">
        <f t="shared" ref="H16:H44" si="4">H$11*F16</f>
        <v>6.6600000000000006E-2</v>
      </c>
      <c r="I16">
        <f>I15+$I$11</f>
        <v>0.24200000000000002</v>
      </c>
      <c r="J16">
        <f t="shared" ref="J16:J79" si="5">I16*H16</f>
        <v>1.6117200000000002E-2</v>
      </c>
      <c r="K16">
        <f t="shared" si="1"/>
        <v>241</v>
      </c>
      <c r="L16">
        <f t="shared" si="2"/>
        <v>482</v>
      </c>
      <c r="M16">
        <f t="shared" si="3"/>
        <v>723</v>
      </c>
      <c r="N16">
        <f t="shared" ref="N16:N79" si="6">M16-M15</f>
        <v>426</v>
      </c>
      <c r="O16">
        <f t="shared" ref="O16:O79" si="7">K16-K15</f>
        <v>142</v>
      </c>
      <c r="P16">
        <f t="shared" ref="P16:P79" si="8">L16-L15</f>
        <v>284</v>
      </c>
    </row>
    <row r="17" spans="4:36" x14ac:dyDescent="0.15">
      <c r="D17">
        <v>25</v>
      </c>
      <c r="E17">
        <f t="shared" si="0"/>
        <v>0.30780896655800011</v>
      </c>
      <c r="F17">
        <v>3</v>
      </c>
      <c r="G17">
        <v>380</v>
      </c>
      <c r="H17">
        <f t="shared" si="4"/>
        <v>9.9900000000000017E-2</v>
      </c>
      <c r="I17">
        <f t="shared" ref="I17:I34" si="9">I16+$I$11</f>
        <v>0.28400000000000003</v>
      </c>
      <c r="J17">
        <f t="shared" si="5"/>
        <v>2.8371600000000007E-2</v>
      </c>
      <c r="K17">
        <f t="shared" si="1"/>
        <v>425</v>
      </c>
      <c r="L17">
        <f t="shared" si="2"/>
        <v>850</v>
      </c>
      <c r="M17">
        <f t="shared" si="3"/>
        <v>1275</v>
      </c>
      <c r="N17">
        <f t="shared" si="6"/>
        <v>552</v>
      </c>
      <c r="O17">
        <f t="shared" si="7"/>
        <v>184</v>
      </c>
      <c r="P17">
        <f t="shared" si="8"/>
        <v>368</v>
      </c>
    </row>
    <row r="18" spans="4:36" x14ac:dyDescent="0.15">
      <c r="E18">
        <f t="shared" si="0"/>
        <v>0.32990965035686459</v>
      </c>
      <c r="F18">
        <v>4</v>
      </c>
      <c r="G18">
        <v>440</v>
      </c>
      <c r="H18">
        <f t="shared" si="4"/>
        <v>0.13320000000000001</v>
      </c>
      <c r="I18">
        <f t="shared" si="9"/>
        <v>0.32600000000000001</v>
      </c>
      <c r="J18">
        <f t="shared" si="5"/>
        <v>4.3423200000000009E-2</v>
      </c>
      <c r="K18">
        <f t="shared" si="1"/>
        <v>651</v>
      </c>
      <c r="L18">
        <f t="shared" si="2"/>
        <v>1302</v>
      </c>
      <c r="M18">
        <f t="shared" si="3"/>
        <v>1953</v>
      </c>
      <c r="N18">
        <f t="shared" si="6"/>
        <v>678</v>
      </c>
      <c r="O18">
        <f t="shared" si="7"/>
        <v>226</v>
      </c>
      <c r="P18">
        <f t="shared" si="8"/>
        <v>452</v>
      </c>
    </row>
    <row r="19" spans="4:36" x14ac:dyDescent="0.15">
      <c r="E19">
        <f t="shared" si="0"/>
        <v>0.35359716325248752</v>
      </c>
      <c r="F19">
        <v>5</v>
      </c>
      <c r="G19">
        <v>500</v>
      </c>
      <c r="H19">
        <f t="shared" si="4"/>
        <v>0.16650000000000001</v>
      </c>
      <c r="I19">
        <f t="shared" si="9"/>
        <v>0.36799999999999999</v>
      </c>
      <c r="J19">
        <f t="shared" si="5"/>
        <v>6.1272E-2</v>
      </c>
      <c r="K19">
        <f t="shared" si="1"/>
        <v>919</v>
      </c>
      <c r="L19">
        <f t="shared" si="2"/>
        <v>1838</v>
      </c>
      <c r="M19">
        <f t="shared" si="3"/>
        <v>2757</v>
      </c>
      <c r="N19">
        <f t="shared" si="6"/>
        <v>804</v>
      </c>
      <c r="O19">
        <f t="shared" si="7"/>
        <v>268</v>
      </c>
      <c r="P19">
        <f t="shared" si="8"/>
        <v>536</v>
      </c>
      <c r="S19">
        <f>1/29</f>
        <v>3.4482758620689655E-2</v>
      </c>
    </row>
    <row r="20" spans="4:36" x14ac:dyDescent="0.15">
      <c r="E20">
        <f t="shared" si="0"/>
        <v>0.37898543957401615</v>
      </c>
      <c r="F20">
        <v>6</v>
      </c>
      <c r="G20">
        <v>560</v>
      </c>
      <c r="H20">
        <f t="shared" si="4"/>
        <v>0.19980000000000003</v>
      </c>
      <c r="I20">
        <f t="shared" si="9"/>
        <v>0.41</v>
      </c>
      <c r="J20">
        <f t="shared" si="5"/>
        <v>8.1918000000000005E-2</v>
      </c>
      <c r="K20">
        <f t="shared" si="1"/>
        <v>1228</v>
      </c>
      <c r="L20">
        <f t="shared" si="2"/>
        <v>2456</v>
      </c>
      <c r="M20">
        <f t="shared" si="3"/>
        <v>3684</v>
      </c>
      <c r="N20">
        <f t="shared" si="6"/>
        <v>927</v>
      </c>
      <c r="O20">
        <f t="shared" si="7"/>
        <v>309</v>
      </c>
      <c r="P20">
        <f t="shared" si="8"/>
        <v>618</v>
      </c>
    </row>
    <row r="21" spans="4:36" x14ac:dyDescent="0.15">
      <c r="E21">
        <f t="shared" si="0"/>
        <v>0.40619659413543058</v>
      </c>
      <c r="F21">
        <v>7</v>
      </c>
      <c r="G21">
        <v>620</v>
      </c>
      <c r="H21">
        <f t="shared" si="4"/>
        <v>0.23310000000000003</v>
      </c>
      <c r="I21">
        <f t="shared" si="9"/>
        <v>0.45199999999999996</v>
      </c>
      <c r="J21">
        <f t="shared" si="5"/>
        <v>0.1053612</v>
      </c>
      <c r="K21">
        <f t="shared" si="1"/>
        <v>1580</v>
      </c>
      <c r="L21">
        <f t="shared" si="2"/>
        <v>3160</v>
      </c>
      <c r="M21">
        <f t="shared" si="3"/>
        <v>4740</v>
      </c>
      <c r="N21">
        <f t="shared" si="6"/>
        <v>1056</v>
      </c>
      <c r="O21">
        <f t="shared" si="7"/>
        <v>352</v>
      </c>
      <c r="P21">
        <f t="shared" si="8"/>
        <v>704</v>
      </c>
      <c r="AC21" t="s">
        <v>85</v>
      </c>
    </row>
    <row r="22" spans="4:36" x14ac:dyDescent="0.15">
      <c r="E22">
        <f t="shared" si="0"/>
        <v>0.4353615095943546</v>
      </c>
      <c r="F22">
        <v>8</v>
      </c>
      <c r="G22">
        <v>680</v>
      </c>
      <c r="H22">
        <f t="shared" si="4"/>
        <v>0.26640000000000003</v>
      </c>
      <c r="I22">
        <f t="shared" si="9"/>
        <v>0.49399999999999994</v>
      </c>
      <c r="J22">
        <f t="shared" si="5"/>
        <v>0.13160159999999999</v>
      </c>
      <c r="K22">
        <f t="shared" si="1"/>
        <v>1974</v>
      </c>
      <c r="L22">
        <f t="shared" si="2"/>
        <v>3948</v>
      </c>
      <c r="M22">
        <f t="shared" si="3"/>
        <v>5922</v>
      </c>
      <c r="N22">
        <f t="shared" si="6"/>
        <v>1182</v>
      </c>
      <c r="O22">
        <f t="shared" si="7"/>
        <v>394</v>
      </c>
      <c r="P22">
        <f t="shared" si="8"/>
        <v>788</v>
      </c>
    </row>
    <row r="23" spans="4:36" x14ac:dyDescent="0.15">
      <c r="E23">
        <f t="shared" si="0"/>
        <v>0.46662046598322932</v>
      </c>
      <c r="F23">
        <v>9</v>
      </c>
      <c r="G23">
        <v>740</v>
      </c>
      <c r="H23">
        <f t="shared" si="4"/>
        <v>0.29970000000000002</v>
      </c>
      <c r="I23">
        <f t="shared" si="9"/>
        <v>0.53599999999999992</v>
      </c>
      <c r="J23">
        <f t="shared" si="5"/>
        <v>0.16063919999999998</v>
      </c>
      <c r="K23">
        <f t="shared" si="1"/>
        <v>2409</v>
      </c>
      <c r="L23">
        <f t="shared" si="2"/>
        <v>4818</v>
      </c>
      <c r="M23">
        <f t="shared" si="3"/>
        <v>7227</v>
      </c>
      <c r="N23">
        <f t="shared" si="6"/>
        <v>1305</v>
      </c>
      <c r="O23">
        <f t="shared" si="7"/>
        <v>435</v>
      </c>
      <c r="P23">
        <f t="shared" si="8"/>
        <v>870</v>
      </c>
      <c r="AC23" t="s">
        <v>11</v>
      </c>
      <c r="AD23" t="s">
        <v>86</v>
      </c>
      <c r="AE23" t="s">
        <v>87</v>
      </c>
      <c r="AF23" t="s">
        <v>88</v>
      </c>
      <c r="AG23" t="s">
        <v>95</v>
      </c>
      <c r="AH23" t="s">
        <v>96</v>
      </c>
      <c r="AI23" t="s">
        <v>110</v>
      </c>
      <c r="AJ23" t="s">
        <v>98</v>
      </c>
    </row>
    <row r="24" spans="4:36" x14ac:dyDescent="0.15">
      <c r="E24">
        <f t="shared" si="0"/>
        <v>0.50012381544082529</v>
      </c>
      <c r="F24">
        <v>10</v>
      </c>
      <c r="G24">
        <v>800.19810470532047</v>
      </c>
      <c r="H24">
        <f t="shared" si="4"/>
        <v>0.33300000000000002</v>
      </c>
      <c r="I24">
        <f t="shared" si="9"/>
        <v>0.57799999999999996</v>
      </c>
      <c r="J24">
        <f t="shared" si="5"/>
        <v>0.19247400000000001</v>
      </c>
      <c r="K24">
        <f t="shared" si="1"/>
        <v>2887</v>
      </c>
      <c r="L24">
        <f t="shared" si="2"/>
        <v>5774</v>
      </c>
      <c r="M24">
        <f t="shared" si="3"/>
        <v>8661</v>
      </c>
      <c r="N24">
        <f t="shared" si="6"/>
        <v>1434</v>
      </c>
      <c r="O24">
        <f t="shared" si="7"/>
        <v>478</v>
      </c>
      <c r="P24">
        <f t="shared" si="8"/>
        <v>956</v>
      </c>
      <c r="AC24" t="s">
        <v>90</v>
      </c>
      <c r="AD24" t="s">
        <v>94</v>
      </c>
      <c r="AE24" t="s">
        <v>92</v>
      </c>
      <c r="AF24" t="s">
        <v>89</v>
      </c>
      <c r="AG24" t="s">
        <v>93</v>
      </c>
      <c r="AH24" t="s">
        <v>97</v>
      </c>
      <c r="AI24" t="s">
        <v>109</v>
      </c>
      <c r="AJ24" t="s">
        <v>99</v>
      </c>
    </row>
    <row r="25" spans="4:36" x14ac:dyDescent="0.15">
      <c r="E25">
        <f t="shared" si="0"/>
        <v>0.53603270538947656</v>
      </c>
      <c r="F25">
        <v>11</v>
      </c>
      <c r="G25">
        <v>857.65232862316248</v>
      </c>
      <c r="H25">
        <f t="shared" si="4"/>
        <v>0.36630000000000001</v>
      </c>
      <c r="I25">
        <f t="shared" si="9"/>
        <v>0.62</v>
      </c>
      <c r="J25">
        <f t="shared" si="5"/>
        <v>0.227106</v>
      </c>
      <c r="K25">
        <f t="shared" si="1"/>
        <v>3406</v>
      </c>
      <c r="L25">
        <f t="shared" si="2"/>
        <v>6812</v>
      </c>
      <c r="M25">
        <f t="shared" si="3"/>
        <v>10218</v>
      </c>
      <c r="N25">
        <f t="shared" si="6"/>
        <v>1557</v>
      </c>
      <c r="O25">
        <f t="shared" si="7"/>
        <v>519</v>
      </c>
      <c r="P25">
        <f t="shared" si="8"/>
        <v>1038</v>
      </c>
      <c r="AC25" t="s">
        <v>91</v>
      </c>
      <c r="AD25" t="s">
        <v>11</v>
      </c>
    </row>
    <row r="26" spans="4:36" x14ac:dyDescent="0.15">
      <c r="E26">
        <f t="shared" si="0"/>
        <v>0.57451985363644109</v>
      </c>
      <c r="F26">
        <v>12</v>
      </c>
      <c r="G26">
        <v>919.2317658183058</v>
      </c>
      <c r="H26">
        <f t="shared" si="4"/>
        <v>0.39960000000000007</v>
      </c>
      <c r="I26">
        <f t="shared" si="9"/>
        <v>0.66200000000000003</v>
      </c>
      <c r="J26">
        <f t="shared" si="5"/>
        <v>0.26453520000000008</v>
      </c>
      <c r="K26">
        <f t="shared" si="1"/>
        <v>3968</v>
      </c>
      <c r="L26">
        <f t="shared" si="2"/>
        <v>7936</v>
      </c>
      <c r="M26">
        <f t="shared" si="3"/>
        <v>11904</v>
      </c>
      <c r="N26">
        <f t="shared" si="6"/>
        <v>1686</v>
      </c>
      <c r="O26">
        <f t="shared" si="7"/>
        <v>562</v>
      </c>
      <c r="P26">
        <f t="shared" si="8"/>
        <v>1124</v>
      </c>
    </row>
    <row r="27" spans="4:36" x14ac:dyDescent="0.15">
      <c r="E27">
        <f t="shared" si="0"/>
        <v>0.61577037912753763</v>
      </c>
      <c r="F27">
        <v>13</v>
      </c>
      <c r="G27">
        <v>985.23260660406015</v>
      </c>
      <c r="H27">
        <f t="shared" si="4"/>
        <v>0.43290000000000006</v>
      </c>
      <c r="I27">
        <f t="shared" si="9"/>
        <v>0.70400000000000007</v>
      </c>
      <c r="J27">
        <f t="shared" si="5"/>
        <v>0.30476160000000008</v>
      </c>
      <c r="K27">
        <f t="shared" si="1"/>
        <v>4571</v>
      </c>
      <c r="L27">
        <f t="shared" si="2"/>
        <v>9142</v>
      </c>
      <c r="M27">
        <f t="shared" si="3"/>
        <v>13713</v>
      </c>
      <c r="N27">
        <f t="shared" si="6"/>
        <v>1809</v>
      </c>
      <c r="O27">
        <f t="shared" si="7"/>
        <v>603</v>
      </c>
      <c r="P27">
        <f t="shared" si="8"/>
        <v>1206</v>
      </c>
    </row>
    <row r="28" spans="4:36" x14ac:dyDescent="0.15">
      <c r="E28">
        <f t="shared" si="0"/>
        <v>0.65998269234889495</v>
      </c>
      <c r="F28">
        <v>14</v>
      </c>
      <c r="G28">
        <v>1055.9723077582319</v>
      </c>
      <c r="H28">
        <f t="shared" si="4"/>
        <v>0.46620000000000006</v>
      </c>
      <c r="I28">
        <f t="shared" si="9"/>
        <v>0.74600000000000011</v>
      </c>
      <c r="J28">
        <f t="shared" si="5"/>
        <v>0.34778520000000007</v>
      </c>
      <c r="K28">
        <f t="shared" si="1"/>
        <v>5216</v>
      </c>
      <c r="L28">
        <f t="shared" si="2"/>
        <v>10432</v>
      </c>
      <c r="M28">
        <f t="shared" si="3"/>
        <v>15648</v>
      </c>
      <c r="N28">
        <f t="shared" si="6"/>
        <v>1935</v>
      </c>
      <c r="O28">
        <f t="shared" si="7"/>
        <v>645</v>
      </c>
      <c r="P28">
        <f t="shared" si="8"/>
        <v>1290</v>
      </c>
    </row>
    <row r="29" spans="4:36" x14ac:dyDescent="0.15">
      <c r="E29">
        <f t="shared" si="0"/>
        <v>0.70736944965954573</v>
      </c>
      <c r="F29">
        <v>15</v>
      </c>
      <c r="G29">
        <v>1131.7911194552732</v>
      </c>
      <c r="H29">
        <f t="shared" si="4"/>
        <v>0.49950000000000006</v>
      </c>
      <c r="I29">
        <f t="shared" si="9"/>
        <v>0.78800000000000014</v>
      </c>
      <c r="J29">
        <f t="shared" si="5"/>
        <v>0.39360600000000012</v>
      </c>
      <c r="K29">
        <f t="shared" si="1"/>
        <v>5904</v>
      </c>
      <c r="L29">
        <f t="shared" si="2"/>
        <v>11808</v>
      </c>
      <c r="M29">
        <f t="shared" si="3"/>
        <v>17712</v>
      </c>
      <c r="N29">
        <f t="shared" si="6"/>
        <v>2064</v>
      </c>
      <c r="O29">
        <f t="shared" si="7"/>
        <v>688</v>
      </c>
      <c r="P29">
        <f t="shared" si="8"/>
        <v>1376</v>
      </c>
    </row>
    <row r="30" spans="4:36" x14ac:dyDescent="0.15">
      <c r="E30">
        <f t="shared" si="0"/>
        <v>0.75815857614510129</v>
      </c>
      <c r="F30">
        <v>16</v>
      </c>
      <c r="G30">
        <v>1213.053721832162</v>
      </c>
      <c r="H30">
        <f t="shared" si="4"/>
        <v>0.53280000000000005</v>
      </c>
      <c r="I30">
        <f t="shared" si="9"/>
        <v>0.83000000000000018</v>
      </c>
      <c r="J30">
        <f t="shared" si="5"/>
        <v>0.44222400000000012</v>
      </c>
      <c r="K30">
        <f t="shared" si="1"/>
        <v>6633</v>
      </c>
      <c r="L30">
        <f t="shared" si="2"/>
        <v>13266</v>
      </c>
      <c r="M30">
        <f t="shared" si="3"/>
        <v>19899</v>
      </c>
      <c r="N30">
        <f t="shared" si="6"/>
        <v>2187</v>
      </c>
      <c r="O30">
        <f t="shared" si="7"/>
        <v>729</v>
      </c>
      <c r="P30">
        <f t="shared" si="8"/>
        <v>1458</v>
      </c>
    </row>
    <row r="31" spans="4:36" x14ac:dyDescent="0.15">
      <c r="E31">
        <f t="shared" si="0"/>
        <v>0.8125943619123196</v>
      </c>
      <c r="F31">
        <v>17</v>
      </c>
      <c r="G31">
        <v>1300.1509790597113</v>
      </c>
      <c r="H31">
        <f t="shared" si="4"/>
        <v>0.56610000000000005</v>
      </c>
      <c r="I31">
        <f t="shared" si="9"/>
        <v>0.87200000000000022</v>
      </c>
      <c r="J31">
        <f t="shared" si="5"/>
        <v>0.49363920000000017</v>
      </c>
      <c r="K31">
        <f t="shared" si="1"/>
        <v>7404</v>
      </c>
      <c r="L31">
        <f t="shared" si="2"/>
        <v>14808</v>
      </c>
      <c r="M31">
        <f t="shared" si="3"/>
        <v>22212</v>
      </c>
      <c r="N31">
        <f t="shared" si="6"/>
        <v>2313</v>
      </c>
      <c r="O31">
        <f t="shared" si="7"/>
        <v>771</v>
      </c>
      <c r="P31">
        <f t="shared" si="8"/>
        <v>1542</v>
      </c>
    </row>
    <row r="32" spans="4:36" x14ac:dyDescent="0.15">
      <c r="E32">
        <f t="shared" si="0"/>
        <v>0.87093863709762431</v>
      </c>
      <c r="F32">
        <v>18</v>
      </c>
      <c r="G32">
        <v>1393.5018193561989</v>
      </c>
      <c r="H32">
        <f t="shared" si="4"/>
        <v>0.59940000000000004</v>
      </c>
      <c r="I32">
        <f t="shared" si="9"/>
        <v>0.91400000000000026</v>
      </c>
      <c r="J32">
        <f t="shared" si="5"/>
        <v>0.54785160000000022</v>
      </c>
      <c r="K32">
        <f t="shared" si="1"/>
        <v>8217</v>
      </c>
      <c r="L32">
        <f t="shared" si="2"/>
        <v>16434</v>
      </c>
      <c r="M32">
        <f t="shared" si="3"/>
        <v>24651</v>
      </c>
      <c r="N32">
        <f t="shared" si="6"/>
        <v>2439</v>
      </c>
      <c r="O32">
        <f t="shared" si="7"/>
        <v>813</v>
      </c>
      <c r="P32">
        <f t="shared" si="8"/>
        <v>1626</v>
      </c>
    </row>
    <row r="33" spans="1:35" x14ac:dyDescent="0.15">
      <c r="E33">
        <f t="shared" si="0"/>
        <v>0.9334720312412339</v>
      </c>
      <c r="F33">
        <v>19</v>
      </c>
      <c r="G33">
        <v>1493.5552499859743</v>
      </c>
      <c r="H33">
        <f t="shared" si="4"/>
        <v>0.63270000000000004</v>
      </c>
      <c r="I33">
        <f t="shared" si="9"/>
        <v>0.95600000000000029</v>
      </c>
      <c r="J33">
        <f t="shared" si="5"/>
        <v>0.60486120000000021</v>
      </c>
      <c r="K33">
        <f t="shared" si="1"/>
        <v>9072</v>
      </c>
      <c r="L33">
        <f t="shared" si="2"/>
        <v>18144</v>
      </c>
      <c r="M33">
        <f t="shared" si="3"/>
        <v>27216</v>
      </c>
      <c r="N33">
        <f t="shared" si="6"/>
        <v>2565</v>
      </c>
      <c r="O33">
        <f t="shared" si="7"/>
        <v>855</v>
      </c>
      <c r="P33">
        <f t="shared" si="8"/>
        <v>1710</v>
      </c>
    </row>
    <row r="34" spans="1:35" x14ac:dyDescent="0.15">
      <c r="A34" t="s">
        <v>242</v>
      </c>
      <c r="E34">
        <f t="shared" si="0"/>
        <v>1.0004953230843547</v>
      </c>
      <c r="F34">
        <v>20</v>
      </c>
      <c r="G34">
        <v>1600.7925169349676</v>
      </c>
      <c r="H34">
        <f t="shared" si="4"/>
        <v>0.66600000000000004</v>
      </c>
      <c r="I34">
        <f t="shared" si="9"/>
        <v>0.99800000000000033</v>
      </c>
      <c r="J34">
        <f t="shared" si="5"/>
        <v>0.66466800000000026</v>
      </c>
      <c r="K34">
        <f t="shared" si="1"/>
        <v>9970</v>
      </c>
      <c r="L34">
        <f t="shared" si="2"/>
        <v>19940</v>
      </c>
      <c r="M34">
        <f t="shared" si="3"/>
        <v>29910</v>
      </c>
      <c r="N34">
        <f t="shared" si="6"/>
        <v>2694</v>
      </c>
      <c r="O34">
        <f t="shared" si="7"/>
        <v>898</v>
      </c>
      <c r="P34">
        <f t="shared" si="8"/>
        <v>1796</v>
      </c>
      <c r="AF34" t="s">
        <v>72</v>
      </c>
      <c r="AG34" t="s">
        <v>71</v>
      </c>
      <c r="AH34" t="s">
        <v>73</v>
      </c>
      <c r="AI34" t="s">
        <v>74</v>
      </c>
    </row>
    <row r="35" spans="1:35" x14ac:dyDescent="0.15">
      <c r="A35" t="s">
        <v>243</v>
      </c>
      <c r="E35">
        <f t="shared" si="0"/>
        <v>1.0723308872818116</v>
      </c>
      <c r="F35">
        <v>21</v>
      </c>
      <c r="G35">
        <v>1715.7294196508985</v>
      </c>
      <c r="H35">
        <f t="shared" si="4"/>
        <v>0.69930000000000003</v>
      </c>
      <c r="I35">
        <v>1</v>
      </c>
      <c r="J35">
        <f t="shared" si="5"/>
        <v>0.69930000000000003</v>
      </c>
      <c r="K35">
        <f t="shared" si="1"/>
        <v>10489</v>
      </c>
      <c r="L35">
        <f t="shared" si="2"/>
        <v>20978</v>
      </c>
      <c r="M35">
        <f t="shared" si="3"/>
        <v>31467</v>
      </c>
      <c r="N35">
        <f t="shared" si="6"/>
        <v>1557</v>
      </c>
      <c r="O35">
        <f t="shared" si="7"/>
        <v>519</v>
      </c>
      <c r="P35">
        <f t="shared" si="8"/>
        <v>1038</v>
      </c>
      <c r="AE35">
        <v>10</v>
      </c>
    </row>
    <row r="36" spans="1:35" x14ac:dyDescent="0.15">
      <c r="E36">
        <f t="shared" si="0"/>
        <v>1.1493242449886456</v>
      </c>
      <c r="F36">
        <v>22</v>
      </c>
      <c r="G36">
        <v>1838.918791981833</v>
      </c>
      <c r="H36">
        <f t="shared" si="4"/>
        <v>0.73260000000000003</v>
      </c>
      <c r="I36">
        <v>1</v>
      </c>
      <c r="J36">
        <f t="shared" si="5"/>
        <v>0.73260000000000003</v>
      </c>
      <c r="K36">
        <f t="shared" si="1"/>
        <v>10989</v>
      </c>
      <c r="L36">
        <f t="shared" si="2"/>
        <v>21978</v>
      </c>
      <c r="M36">
        <f t="shared" si="3"/>
        <v>32967</v>
      </c>
      <c r="N36">
        <f t="shared" si="6"/>
        <v>1500</v>
      </c>
      <c r="O36">
        <f t="shared" si="7"/>
        <v>500</v>
      </c>
      <c r="P36">
        <f t="shared" si="8"/>
        <v>1000</v>
      </c>
      <c r="AE36">
        <v>20</v>
      </c>
      <c r="AF36">
        <v>1</v>
      </c>
    </row>
    <row r="37" spans="1:35" x14ac:dyDescent="0.15">
      <c r="A37" t="s">
        <v>244</v>
      </c>
      <c r="E37">
        <f t="shared" si="0"/>
        <v>1.2318457257788307</v>
      </c>
      <c r="F37">
        <v>23</v>
      </c>
      <c r="G37">
        <v>1970.9531612461292</v>
      </c>
      <c r="H37">
        <f t="shared" si="4"/>
        <v>0.76590000000000003</v>
      </c>
      <c r="I37">
        <v>1</v>
      </c>
      <c r="J37">
        <f t="shared" si="5"/>
        <v>0.76590000000000003</v>
      </c>
      <c r="K37">
        <f t="shared" si="1"/>
        <v>11488</v>
      </c>
      <c r="L37">
        <f t="shared" si="2"/>
        <v>22976</v>
      </c>
      <c r="M37">
        <f t="shared" si="3"/>
        <v>34464</v>
      </c>
      <c r="N37">
        <f t="shared" si="6"/>
        <v>1497</v>
      </c>
      <c r="O37">
        <f t="shared" si="7"/>
        <v>499</v>
      </c>
      <c r="P37">
        <f t="shared" si="8"/>
        <v>998</v>
      </c>
      <c r="AD37">
        <v>1</v>
      </c>
      <c r="AE37">
        <v>30</v>
      </c>
      <c r="AF37">
        <v>2</v>
      </c>
      <c r="AG37">
        <v>1</v>
      </c>
      <c r="AH37">
        <v>2</v>
      </c>
      <c r="AI37">
        <f>(AG37-AG36)*(AH37+1)+AI36</f>
        <v>3</v>
      </c>
    </row>
    <row r="38" spans="1:35" x14ac:dyDescent="0.15">
      <c r="E38">
        <f t="shared" si="0"/>
        <v>1.3202922488897511</v>
      </c>
      <c r="F38">
        <v>24</v>
      </c>
      <c r="G38">
        <v>2112.4675982236017</v>
      </c>
      <c r="H38">
        <f t="shared" si="4"/>
        <v>0.79920000000000013</v>
      </c>
      <c r="I38">
        <v>1</v>
      </c>
      <c r="J38">
        <f t="shared" si="5"/>
        <v>0.79920000000000013</v>
      </c>
      <c r="K38">
        <f t="shared" si="1"/>
        <v>11988</v>
      </c>
      <c r="L38">
        <f t="shared" si="2"/>
        <v>23976</v>
      </c>
      <c r="M38">
        <f t="shared" si="3"/>
        <v>35964</v>
      </c>
      <c r="N38">
        <f t="shared" si="6"/>
        <v>1500</v>
      </c>
      <c r="O38">
        <f t="shared" si="7"/>
        <v>500</v>
      </c>
      <c r="P38">
        <f t="shared" si="8"/>
        <v>1000</v>
      </c>
      <c r="AD38" s="3" t="s">
        <v>70</v>
      </c>
      <c r="AE38">
        <v>40</v>
      </c>
      <c r="AF38">
        <v>4</v>
      </c>
      <c r="AG38">
        <v>3</v>
      </c>
      <c r="AH38">
        <v>1</v>
      </c>
      <c r="AI38">
        <f t="shared" ref="AI38:AI43" si="10">(AG38-AG37)*(AH38+1)+AI37</f>
        <v>7</v>
      </c>
    </row>
    <row r="39" spans="1:35" x14ac:dyDescent="0.15">
      <c r="E39">
        <f t="shared" si="0"/>
        <v>1.4150892323600353</v>
      </c>
      <c r="F39">
        <v>25</v>
      </c>
      <c r="G39">
        <v>2264.1427717760562</v>
      </c>
      <c r="H39">
        <f t="shared" si="4"/>
        <v>0.83250000000000013</v>
      </c>
      <c r="I39">
        <v>1</v>
      </c>
      <c r="J39">
        <f t="shared" si="5"/>
        <v>0.83250000000000013</v>
      </c>
      <c r="K39">
        <f t="shared" si="1"/>
        <v>12487</v>
      </c>
      <c r="L39">
        <f t="shared" si="2"/>
        <v>24974</v>
      </c>
      <c r="M39">
        <f t="shared" si="3"/>
        <v>37461</v>
      </c>
      <c r="N39">
        <f t="shared" si="6"/>
        <v>1497</v>
      </c>
      <c r="O39">
        <f t="shared" si="7"/>
        <v>499</v>
      </c>
      <c r="P39">
        <f t="shared" si="8"/>
        <v>998</v>
      </c>
      <c r="AE39">
        <v>50</v>
      </c>
      <c r="AF39">
        <f t="shared" ref="AF39:AF44" si="11">AF38*2</f>
        <v>8</v>
      </c>
      <c r="AG39">
        <v>6</v>
      </c>
      <c r="AH39">
        <v>0.5</v>
      </c>
      <c r="AI39">
        <f t="shared" si="10"/>
        <v>11.5</v>
      </c>
    </row>
    <row r="40" spans="1:35" x14ac:dyDescent="0.15">
      <c r="A40" t="s">
        <v>245</v>
      </c>
      <c r="E40">
        <f t="shared" si="0"/>
        <v>1.5166926392434861</v>
      </c>
      <c r="F40">
        <v>26</v>
      </c>
      <c r="G40">
        <v>2426.7082227895776</v>
      </c>
      <c r="H40">
        <f t="shared" si="4"/>
        <v>0.86580000000000013</v>
      </c>
      <c r="I40">
        <v>1</v>
      </c>
      <c r="J40">
        <f t="shared" si="5"/>
        <v>0.86580000000000013</v>
      </c>
      <c r="K40">
        <f t="shared" si="1"/>
        <v>12987</v>
      </c>
      <c r="L40">
        <f t="shared" si="2"/>
        <v>25974</v>
      </c>
      <c r="M40">
        <f t="shared" si="3"/>
        <v>38961</v>
      </c>
      <c r="N40">
        <f t="shared" si="6"/>
        <v>1500</v>
      </c>
      <c r="O40">
        <f t="shared" si="7"/>
        <v>500</v>
      </c>
      <c r="P40">
        <f t="shared" si="8"/>
        <v>1000</v>
      </c>
      <c r="AD40" s="2" t="s">
        <v>69</v>
      </c>
      <c r="AE40">
        <v>60</v>
      </c>
      <c r="AF40">
        <f t="shared" si="11"/>
        <v>16</v>
      </c>
      <c r="AG40">
        <v>10</v>
      </c>
      <c r="AH40">
        <v>0.1</v>
      </c>
      <c r="AI40">
        <f t="shared" si="10"/>
        <v>15.9</v>
      </c>
    </row>
    <row r="41" spans="1:35" s="6" customFormat="1" x14ac:dyDescent="0.15">
      <c r="A41" s="6">
        <v>15000</v>
      </c>
      <c r="B41" s="6">
        <f>A41/30</f>
        <v>500</v>
      </c>
      <c r="E41" s="6">
        <f t="shared" si="0"/>
        <v>1.6255911707411685</v>
      </c>
      <c r="F41" s="6">
        <v>27</v>
      </c>
      <c r="G41" s="6">
        <v>2600.9458731858695</v>
      </c>
      <c r="H41">
        <f t="shared" si="4"/>
        <v>0.89910000000000012</v>
      </c>
      <c r="I41" s="6">
        <v>1</v>
      </c>
      <c r="J41" s="6">
        <f t="shared" si="5"/>
        <v>0.89910000000000012</v>
      </c>
      <c r="K41" s="6">
        <f t="shared" si="1"/>
        <v>13486</v>
      </c>
      <c r="L41" s="6">
        <f t="shared" si="2"/>
        <v>26972</v>
      </c>
      <c r="M41" s="6">
        <f t="shared" si="3"/>
        <v>40458</v>
      </c>
      <c r="N41" s="6">
        <f t="shared" si="6"/>
        <v>1497</v>
      </c>
      <c r="O41" s="6">
        <f t="shared" si="7"/>
        <v>499</v>
      </c>
      <c r="P41" s="6">
        <f t="shared" si="8"/>
        <v>998</v>
      </c>
      <c r="Q41" s="6">
        <f>M41</f>
        <v>40458</v>
      </c>
      <c r="R41" s="6" t="s">
        <v>259</v>
      </c>
      <c r="AE41" s="6">
        <v>70</v>
      </c>
      <c r="AF41" s="6">
        <f t="shared" si="11"/>
        <v>32</v>
      </c>
      <c r="AG41" s="6">
        <f>AF41-AF40+AG40</f>
        <v>26</v>
      </c>
      <c r="AH41" s="6">
        <v>0</v>
      </c>
      <c r="AI41" s="6">
        <f t="shared" si="10"/>
        <v>31.9</v>
      </c>
    </row>
    <row r="42" spans="1:35" x14ac:dyDescent="0.15">
      <c r="E42">
        <f t="shared" si="0"/>
        <v>1.7423086168003847</v>
      </c>
      <c r="F42">
        <v>28</v>
      </c>
      <c r="G42">
        <v>2787.6937868806158</v>
      </c>
      <c r="H42">
        <f t="shared" si="4"/>
        <v>0.93240000000000012</v>
      </c>
      <c r="I42">
        <v>1</v>
      </c>
      <c r="J42">
        <f t="shared" si="5"/>
        <v>0.93240000000000012</v>
      </c>
      <c r="K42">
        <f t="shared" si="1"/>
        <v>13986</v>
      </c>
      <c r="L42">
        <f t="shared" si="2"/>
        <v>27972</v>
      </c>
      <c r="M42">
        <f t="shared" si="3"/>
        <v>41958</v>
      </c>
      <c r="N42">
        <f t="shared" si="6"/>
        <v>1500</v>
      </c>
      <c r="O42">
        <f t="shared" si="7"/>
        <v>500</v>
      </c>
      <c r="P42">
        <f t="shared" si="8"/>
        <v>1000</v>
      </c>
      <c r="AE42">
        <v>80</v>
      </c>
      <c r="AF42">
        <f t="shared" si="11"/>
        <v>64</v>
      </c>
      <c r="AG42">
        <f>AF42-AF41+AG41</f>
        <v>58</v>
      </c>
      <c r="AH42">
        <v>0</v>
      </c>
      <c r="AI42">
        <f t="shared" si="10"/>
        <v>63.9</v>
      </c>
    </row>
    <row r="43" spans="1:35" x14ac:dyDescent="0.15">
      <c r="E43">
        <f t="shared" si="0"/>
        <v>1.8674063754866526</v>
      </c>
      <c r="F43">
        <v>29</v>
      </c>
      <c r="G43">
        <v>2987.8502007786442</v>
      </c>
      <c r="H43">
        <f t="shared" si="4"/>
        <v>0.96570000000000011</v>
      </c>
      <c r="I43">
        <v>1</v>
      </c>
      <c r="J43">
        <f t="shared" si="5"/>
        <v>0.96570000000000011</v>
      </c>
      <c r="K43">
        <f t="shared" si="1"/>
        <v>14485</v>
      </c>
      <c r="L43">
        <f t="shared" si="2"/>
        <v>28970</v>
      </c>
      <c r="M43">
        <f t="shared" si="3"/>
        <v>43455</v>
      </c>
      <c r="N43">
        <f t="shared" si="6"/>
        <v>1497</v>
      </c>
      <c r="O43">
        <f t="shared" si="7"/>
        <v>499</v>
      </c>
      <c r="P43">
        <f t="shared" si="8"/>
        <v>998</v>
      </c>
      <c r="AE43">
        <v>90</v>
      </c>
      <c r="AF43">
        <f t="shared" si="11"/>
        <v>128</v>
      </c>
      <c r="AG43">
        <f>AF43-AF42+AG42</f>
        <v>122</v>
      </c>
      <c r="AH43">
        <v>0</v>
      </c>
      <c r="AI43">
        <f t="shared" si="10"/>
        <v>127.9</v>
      </c>
    </row>
    <row r="44" spans="1:35" s="6" customFormat="1" x14ac:dyDescent="0.15">
      <c r="D44" s="6">
        <v>1</v>
      </c>
      <c r="E44" s="6">
        <f t="shared" si="0"/>
        <v>2.0014861532465944</v>
      </c>
      <c r="F44" s="6">
        <v>30</v>
      </c>
      <c r="G44" s="6">
        <v>3202.3778451945509</v>
      </c>
      <c r="H44">
        <f t="shared" si="4"/>
        <v>0.99900000000000011</v>
      </c>
      <c r="I44" s="6">
        <v>1</v>
      </c>
      <c r="J44" s="6">
        <f t="shared" si="5"/>
        <v>0.99900000000000011</v>
      </c>
      <c r="K44" s="6">
        <f t="shared" si="1"/>
        <v>14985</v>
      </c>
      <c r="L44" s="6">
        <f t="shared" si="2"/>
        <v>29970</v>
      </c>
      <c r="M44" s="6">
        <f t="shared" si="3"/>
        <v>44955</v>
      </c>
      <c r="N44" s="6">
        <f t="shared" si="6"/>
        <v>1500</v>
      </c>
      <c r="O44" s="6">
        <f t="shared" si="7"/>
        <v>500</v>
      </c>
      <c r="P44" s="6">
        <f t="shared" si="8"/>
        <v>1000</v>
      </c>
      <c r="Q44" s="6">
        <f>M44-M41</f>
        <v>4497</v>
      </c>
      <c r="S44" s="6" t="s">
        <v>260</v>
      </c>
      <c r="AE44" s="6">
        <v>100</v>
      </c>
      <c r="AF44" s="6">
        <f t="shared" si="11"/>
        <v>256</v>
      </c>
      <c r="AG44" s="6">
        <f>AF44-AF43+AG43</f>
        <v>250</v>
      </c>
      <c r="AH44" s="6">
        <v>0</v>
      </c>
      <c r="AI44" s="6">
        <f>(AG44-AG43)*(AH44+1)+AI43</f>
        <v>255.9</v>
      </c>
    </row>
    <row r="45" spans="1:35" x14ac:dyDescent="0.15">
      <c r="A45" t="s">
        <v>246</v>
      </c>
      <c r="E45">
        <f t="shared" si="0"/>
        <v>2.1451928590497005</v>
      </c>
      <c r="F45">
        <v>31</v>
      </c>
      <c r="G45">
        <v>3432.3085744795208</v>
      </c>
      <c r="H45">
        <f>E45-1</f>
        <v>1.1451928590497005</v>
      </c>
      <c r="I45">
        <v>1</v>
      </c>
      <c r="J45">
        <f t="shared" si="5"/>
        <v>1.1451928590497005</v>
      </c>
      <c r="K45">
        <f t="shared" si="1"/>
        <v>17177</v>
      </c>
      <c r="L45">
        <f t="shared" si="2"/>
        <v>34354</v>
      </c>
      <c r="M45">
        <f t="shared" si="3"/>
        <v>51531</v>
      </c>
      <c r="N45">
        <f t="shared" si="6"/>
        <v>6576</v>
      </c>
      <c r="O45">
        <f>K45-K44</f>
        <v>2192</v>
      </c>
      <c r="P45">
        <f t="shared" si="8"/>
        <v>4384</v>
      </c>
    </row>
    <row r="46" spans="1:35" x14ac:dyDescent="0.15">
      <c r="E46">
        <f t="shared" si="0"/>
        <v>2.2992177063294692</v>
      </c>
      <c r="F46">
        <v>32</v>
      </c>
      <c r="G46">
        <v>3678.7483301271509</v>
      </c>
      <c r="H46">
        <f t="shared" ref="H46:H109" si="12">E46-1</f>
        <v>1.2992177063294692</v>
      </c>
      <c r="I46">
        <v>1</v>
      </c>
      <c r="J46">
        <f t="shared" si="5"/>
        <v>1.2992177063294692</v>
      </c>
      <c r="K46">
        <f t="shared" si="1"/>
        <v>19488</v>
      </c>
      <c r="L46">
        <f t="shared" si="2"/>
        <v>38976</v>
      </c>
      <c r="M46">
        <f t="shared" si="3"/>
        <v>58464</v>
      </c>
      <c r="N46">
        <f t="shared" si="6"/>
        <v>6933</v>
      </c>
      <c r="O46">
        <f t="shared" si="7"/>
        <v>2311</v>
      </c>
      <c r="P46">
        <f t="shared" si="8"/>
        <v>4622</v>
      </c>
    </row>
    <row r="47" spans="1:35" x14ac:dyDescent="0.15">
      <c r="A47" t="s">
        <v>247</v>
      </c>
      <c r="E47">
        <f t="shared" si="0"/>
        <v>2.4643015376439252</v>
      </c>
      <c r="F47">
        <v>33</v>
      </c>
      <c r="G47">
        <v>3942.8824602302802</v>
      </c>
      <c r="H47">
        <f t="shared" si="12"/>
        <v>1.4643015376439252</v>
      </c>
      <c r="I47">
        <v>1</v>
      </c>
      <c r="J47">
        <f t="shared" si="5"/>
        <v>1.4643015376439252</v>
      </c>
      <c r="K47">
        <f t="shared" si="1"/>
        <v>21964</v>
      </c>
      <c r="L47">
        <f t="shared" si="2"/>
        <v>43928</v>
      </c>
      <c r="M47">
        <f t="shared" si="3"/>
        <v>65892</v>
      </c>
      <c r="N47">
        <f t="shared" si="6"/>
        <v>7428</v>
      </c>
      <c r="O47">
        <f t="shared" si="7"/>
        <v>2476</v>
      </c>
      <c r="P47">
        <f t="shared" si="8"/>
        <v>4952</v>
      </c>
    </row>
    <row r="48" spans="1:35" x14ac:dyDescent="0.15">
      <c r="A48" t="s">
        <v>248</v>
      </c>
      <c r="E48">
        <f t="shared" si="0"/>
        <v>2.6412383880467596</v>
      </c>
      <c r="F48">
        <v>34</v>
      </c>
      <c r="G48">
        <v>4225.9814208748157</v>
      </c>
      <c r="H48">
        <f t="shared" si="12"/>
        <v>1.6412383880467596</v>
      </c>
      <c r="I48">
        <v>1</v>
      </c>
      <c r="J48">
        <f t="shared" si="5"/>
        <v>1.6412383880467596</v>
      </c>
      <c r="K48">
        <f t="shared" si="1"/>
        <v>24618</v>
      </c>
      <c r="L48">
        <f t="shared" si="2"/>
        <v>49236</v>
      </c>
      <c r="M48">
        <f t="shared" si="3"/>
        <v>73854</v>
      </c>
      <c r="N48">
        <f t="shared" si="6"/>
        <v>7962</v>
      </c>
      <c r="O48">
        <f t="shared" si="7"/>
        <v>2654</v>
      </c>
      <c r="P48">
        <f t="shared" si="8"/>
        <v>5308</v>
      </c>
    </row>
    <row r="49" spans="1:16" x14ac:dyDescent="0.15">
      <c r="E49">
        <f t="shared" si="0"/>
        <v>2.830879304308517</v>
      </c>
      <c r="F49">
        <v>35</v>
      </c>
      <c r="G49">
        <v>4529.4068868936274</v>
      </c>
      <c r="H49">
        <f t="shared" si="12"/>
        <v>1.830879304308517</v>
      </c>
      <c r="I49">
        <v>1</v>
      </c>
      <c r="J49">
        <f t="shared" si="5"/>
        <v>1.830879304308517</v>
      </c>
      <c r="K49">
        <f t="shared" si="1"/>
        <v>27463</v>
      </c>
      <c r="L49">
        <f t="shared" si="2"/>
        <v>54926</v>
      </c>
      <c r="M49">
        <f t="shared" si="3"/>
        <v>82389</v>
      </c>
      <c r="N49">
        <f t="shared" si="6"/>
        <v>8535</v>
      </c>
      <c r="O49">
        <f t="shared" si="7"/>
        <v>2845</v>
      </c>
      <c r="P49">
        <f t="shared" si="8"/>
        <v>5690</v>
      </c>
    </row>
    <row r="50" spans="1:16" x14ac:dyDescent="0.15">
      <c r="A50" t="s">
        <v>249</v>
      </c>
      <c r="B50" t="s">
        <v>252</v>
      </c>
      <c r="E50">
        <f t="shared" si="0"/>
        <v>3.0341364383578693</v>
      </c>
      <c r="F50">
        <v>36</v>
      </c>
      <c r="G50">
        <v>4854.6183013725913</v>
      </c>
      <c r="H50">
        <f t="shared" si="12"/>
        <v>2.0341364383578693</v>
      </c>
      <c r="I50">
        <v>1</v>
      </c>
      <c r="J50">
        <f t="shared" si="5"/>
        <v>2.0341364383578693</v>
      </c>
      <c r="K50">
        <f t="shared" si="1"/>
        <v>30512</v>
      </c>
      <c r="L50">
        <f t="shared" si="2"/>
        <v>61024</v>
      </c>
      <c r="M50">
        <f t="shared" si="3"/>
        <v>91536</v>
      </c>
      <c r="N50">
        <f t="shared" si="6"/>
        <v>9147</v>
      </c>
      <c r="O50">
        <f t="shared" si="7"/>
        <v>3049</v>
      </c>
      <c r="P50">
        <f t="shared" si="8"/>
        <v>6098</v>
      </c>
    </row>
    <row r="51" spans="1:16" x14ac:dyDescent="0.15">
      <c r="E51">
        <f t="shared" si="0"/>
        <v>3.2519874346319648</v>
      </c>
      <c r="F51">
        <v>37</v>
      </c>
      <c r="G51">
        <v>5203.1798954111437</v>
      </c>
      <c r="H51">
        <f t="shared" si="12"/>
        <v>2.2519874346319648</v>
      </c>
      <c r="I51">
        <v>1</v>
      </c>
      <c r="J51">
        <f t="shared" si="5"/>
        <v>2.2519874346319648</v>
      </c>
      <c r="K51">
        <f t="shared" si="1"/>
        <v>33779</v>
      </c>
      <c r="L51">
        <f t="shared" si="2"/>
        <v>67558</v>
      </c>
      <c r="M51">
        <f t="shared" si="3"/>
        <v>101337</v>
      </c>
      <c r="N51">
        <f t="shared" si="6"/>
        <v>9801</v>
      </c>
      <c r="O51">
        <f t="shared" si="7"/>
        <v>3267</v>
      </c>
      <c r="P51">
        <f t="shared" si="8"/>
        <v>6534</v>
      </c>
    </row>
    <row r="52" spans="1:16" x14ac:dyDescent="0.15">
      <c r="A52" t="s">
        <v>250</v>
      </c>
      <c r="B52">
        <v>3</v>
      </c>
      <c r="E52">
        <f t="shared" si="0"/>
        <v>3.48548013243854</v>
      </c>
      <c r="F52">
        <v>38</v>
      </c>
      <c r="G52">
        <v>5576.7682119016645</v>
      </c>
      <c r="H52">
        <f t="shared" si="12"/>
        <v>2.48548013243854</v>
      </c>
      <c r="I52">
        <v>1</v>
      </c>
      <c r="J52">
        <f t="shared" si="5"/>
        <v>2.48548013243854</v>
      </c>
      <c r="K52">
        <f t="shared" si="1"/>
        <v>37282</v>
      </c>
      <c r="L52">
        <f t="shared" si="2"/>
        <v>74564</v>
      </c>
      <c r="M52">
        <f t="shared" si="3"/>
        <v>111846</v>
      </c>
      <c r="N52">
        <f t="shared" si="6"/>
        <v>10509</v>
      </c>
      <c r="O52">
        <f t="shared" si="7"/>
        <v>3503</v>
      </c>
      <c r="P52">
        <f t="shared" si="8"/>
        <v>7006</v>
      </c>
    </row>
    <row r="53" spans="1:16" x14ac:dyDescent="0.15">
      <c r="E53">
        <f t="shared" si="0"/>
        <v>3.7357376059476279</v>
      </c>
      <c r="F53">
        <v>39</v>
      </c>
      <c r="G53">
        <v>5977.1801695162048</v>
      </c>
      <c r="H53">
        <f t="shared" si="12"/>
        <v>2.7357376059476279</v>
      </c>
      <c r="I53">
        <v>1</v>
      </c>
      <c r="J53">
        <f t="shared" si="5"/>
        <v>2.7357376059476279</v>
      </c>
      <c r="K53">
        <f t="shared" si="1"/>
        <v>41036</v>
      </c>
      <c r="L53">
        <f t="shared" si="2"/>
        <v>82072</v>
      </c>
      <c r="M53">
        <f t="shared" si="3"/>
        <v>123108</v>
      </c>
      <c r="N53">
        <f t="shared" si="6"/>
        <v>11262</v>
      </c>
      <c r="O53">
        <f t="shared" si="7"/>
        <v>3754</v>
      </c>
      <c r="P53">
        <f t="shared" si="8"/>
        <v>7508</v>
      </c>
    </row>
    <row r="54" spans="1:16" x14ac:dyDescent="0.15">
      <c r="A54" t="s">
        <v>251</v>
      </c>
      <c r="B54">
        <v>1</v>
      </c>
      <c r="E54">
        <f t="shared" si="0"/>
        <v>4.0039635660546686</v>
      </c>
      <c r="F54">
        <v>40</v>
      </c>
      <c r="G54">
        <v>6406.3417056874696</v>
      </c>
      <c r="H54">
        <f t="shared" si="12"/>
        <v>3.0039635660546686</v>
      </c>
      <c r="I54">
        <v>1</v>
      </c>
      <c r="J54">
        <f t="shared" si="5"/>
        <v>3.0039635660546686</v>
      </c>
      <c r="K54">
        <f t="shared" si="1"/>
        <v>45059</v>
      </c>
      <c r="L54">
        <f t="shared" si="2"/>
        <v>90118</v>
      </c>
      <c r="M54">
        <f t="shared" si="3"/>
        <v>135177</v>
      </c>
      <c r="N54">
        <f t="shared" si="6"/>
        <v>12069</v>
      </c>
      <c r="O54">
        <f t="shared" si="7"/>
        <v>4023</v>
      </c>
      <c r="P54">
        <f t="shared" si="8"/>
        <v>8046</v>
      </c>
    </row>
    <row r="55" spans="1:16" x14ac:dyDescent="0.15">
      <c r="E55">
        <f t="shared" si="0"/>
        <v>4.2914481500973949</v>
      </c>
      <c r="F55">
        <v>41</v>
      </c>
      <c r="G55">
        <v>6866.3170401558318</v>
      </c>
      <c r="H55">
        <f t="shared" si="12"/>
        <v>3.2914481500973949</v>
      </c>
      <c r="I55">
        <v>1</v>
      </c>
      <c r="J55">
        <f t="shared" si="5"/>
        <v>3.2914481500973949</v>
      </c>
      <c r="K55">
        <f t="shared" si="1"/>
        <v>49371</v>
      </c>
      <c r="L55">
        <f t="shared" si="2"/>
        <v>98742</v>
      </c>
      <c r="M55">
        <f t="shared" si="3"/>
        <v>148113</v>
      </c>
      <c r="N55">
        <f t="shared" si="6"/>
        <v>12936</v>
      </c>
      <c r="O55">
        <f t="shared" si="7"/>
        <v>4312</v>
      </c>
      <c r="P55">
        <f t="shared" si="8"/>
        <v>8624</v>
      </c>
    </row>
    <row r="56" spans="1:16" x14ac:dyDescent="0.15">
      <c r="E56">
        <f t="shared" si="0"/>
        <v>4.599574127274388</v>
      </c>
      <c r="F56">
        <v>42</v>
      </c>
      <c r="G56">
        <v>7359.3186036390207</v>
      </c>
      <c r="H56">
        <f t="shared" si="12"/>
        <v>3.599574127274388</v>
      </c>
      <c r="I56">
        <v>1</v>
      </c>
      <c r="J56">
        <f t="shared" si="5"/>
        <v>3.599574127274388</v>
      </c>
      <c r="K56">
        <f t="shared" si="1"/>
        <v>53993</v>
      </c>
      <c r="L56">
        <f t="shared" si="2"/>
        <v>107986</v>
      </c>
      <c r="M56">
        <f t="shared" si="3"/>
        <v>161979</v>
      </c>
      <c r="N56">
        <f t="shared" si="6"/>
        <v>13866</v>
      </c>
      <c r="O56">
        <f t="shared" si="7"/>
        <v>4622</v>
      </c>
      <c r="P56">
        <f t="shared" si="8"/>
        <v>9244</v>
      </c>
    </row>
    <row r="57" spans="1:16" x14ac:dyDescent="0.15">
      <c r="E57">
        <f t="shared" si="0"/>
        <v>4.9298235496126894</v>
      </c>
      <c r="F57">
        <v>43</v>
      </c>
      <c r="G57">
        <v>7887.7176793803028</v>
      </c>
      <c r="H57">
        <f t="shared" si="12"/>
        <v>3.9298235496126894</v>
      </c>
      <c r="I57">
        <v>1</v>
      </c>
      <c r="J57">
        <f t="shared" si="5"/>
        <v>3.9298235496126894</v>
      </c>
      <c r="K57">
        <f t="shared" si="1"/>
        <v>58947</v>
      </c>
      <c r="L57">
        <f t="shared" si="2"/>
        <v>117894</v>
      </c>
      <c r="M57">
        <f t="shared" si="3"/>
        <v>176841</v>
      </c>
      <c r="N57">
        <f t="shared" si="6"/>
        <v>14862</v>
      </c>
      <c r="O57">
        <f t="shared" si="7"/>
        <v>4954</v>
      </c>
      <c r="P57">
        <f t="shared" si="8"/>
        <v>9908</v>
      </c>
    </row>
    <row r="58" spans="1:16" x14ac:dyDescent="0.15">
      <c r="E58">
        <f t="shared" si="0"/>
        <v>5.2837848804748822</v>
      </c>
      <c r="F58">
        <v>44</v>
      </c>
      <c r="G58">
        <v>8454.055808759811</v>
      </c>
      <c r="H58">
        <f t="shared" si="12"/>
        <v>4.2837848804748822</v>
      </c>
      <c r="I58">
        <v>1</v>
      </c>
      <c r="J58">
        <f t="shared" si="5"/>
        <v>4.2837848804748822</v>
      </c>
      <c r="K58">
        <f t="shared" si="1"/>
        <v>64256</v>
      </c>
      <c r="L58">
        <f t="shared" si="2"/>
        <v>128512</v>
      </c>
      <c r="M58">
        <f t="shared" si="3"/>
        <v>192768</v>
      </c>
      <c r="N58">
        <f t="shared" si="6"/>
        <v>15927</v>
      </c>
      <c r="O58">
        <f t="shared" si="7"/>
        <v>5309</v>
      </c>
      <c r="P58">
        <f t="shared" si="8"/>
        <v>10618</v>
      </c>
    </row>
    <row r="59" spans="1:16" x14ac:dyDescent="0.15">
      <c r="E59">
        <f t="shared" si="0"/>
        <v>5.6631606348929786</v>
      </c>
      <c r="F59">
        <v>45</v>
      </c>
      <c r="G59">
        <v>9061.0570158287665</v>
      </c>
      <c r="H59">
        <f t="shared" si="12"/>
        <v>4.6631606348929786</v>
      </c>
      <c r="I59">
        <v>1</v>
      </c>
      <c r="J59">
        <f t="shared" si="5"/>
        <v>4.6631606348929786</v>
      </c>
      <c r="K59">
        <f t="shared" si="1"/>
        <v>69947</v>
      </c>
      <c r="L59">
        <f t="shared" si="2"/>
        <v>139894</v>
      </c>
      <c r="M59">
        <f t="shared" si="3"/>
        <v>209841</v>
      </c>
      <c r="N59">
        <f t="shared" si="6"/>
        <v>17073</v>
      </c>
      <c r="O59">
        <f t="shared" si="7"/>
        <v>5691</v>
      </c>
      <c r="P59">
        <f t="shared" si="8"/>
        <v>11382</v>
      </c>
    </row>
    <row r="60" spans="1:16" x14ac:dyDescent="0.15">
      <c r="E60">
        <f t="shared" si="0"/>
        <v>6.0697755684782955</v>
      </c>
      <c r="F60">
        <v>46</v>
      </c>
      <c r="G60">
        <v>9711.6409095652725</v>
      </c>
      <c r="H60">
        <f t="shared" si="12"/>
        <v>5.0697755684782955</v>
      </c>
      <c r="I60">
        <v>1</v>
      </c>
      <c r="J60">
        <f t="shared" si="5"/>
        <v>5.0697755684782955</v>
      </c>
      <c r="K60">
        <f t="shared" si="1"/>
        <v>76046</v>
      </c>
      <c r="L60">
        <f t="shared" si="2"/>
        <v>152092</v>
      </c>
      <c r="M60">
        <f t="shared" si="3"/>
        <v>228138</v>
      </c>
      <c r="N60">
        <f t="shared" si="6"/>
        <v>18297</v>
      </c>
      <c r="O60">
        <f t="shared" si="7"/>
        <v>6099</v>
      </c>
      <c r="P60">
        <f t="shared" si="8"/>
        <v>12198</v>
      </c>
    </row>
    <row r="61" spans="1:16" x14ac:dyDescent="0.15">
      <c r="E61">
        <f t="shared" si="0"/>
        <v>6.5055854542950389</v>
      </c>
      <c r="F61">
        <v>47</v>
      </c>
      <c r="G61">
        <v>10408.936726872062</v>
      </c>
      <c r="H61">
        <f t="shared" si="12"/>
        <v>5.5055854542950389</v>
      </c>
      <c r="I61">
        <v>1</v>
      </c>
      <c r="J61">
        <f t="shared" si="5"/>
        <v>5.5055854542950389</v>
      </c>
      <c r="K61">
        <f t="shared" si="1"/>
        <v>82583</v>
      </c>
      <c r="L61">
        <f t="shared" si="2"/>
        <v>165166</v>
      </c>
      <c r="M61">
        <f t="shared" si="3"/>
        <v>247749</v>
      </c>
      <c r="N61">
        <f t="shared" si="6"/>
        <v>19611</v>
      </c>
      <c r="O61">
        <f t="shared" si="7"/>
        <v>6537</v>
      </c>
      <c r="P61">
        <f t="shared" si="8"/>
        <v>13074</v>
      </c>
    </row>
    <row r="62" spans="1:16" x14ac:dyDescent="0.15">
      <c r="E62">
        <f t="shared" si="0"/>
        <v>6.972686489913424</v>
      </c>
      <c r="F62">
        <v>48</v>
      </c>
      <c r="G62">
        <v>11156.298383861478</v>
      </c>
      <c r="H62">
        <f t="shared" si="12"/>
        <v>5.972686489913424</v>
      </c>
      <c r="I62">
        <v>1</v>
      </c>
      <c r="J62">
        <f t="shared" si="5"/>
        <v>5.972686489913424</v>
      </c>
      <c r="K62">
        <f t="shared" si="1"/>
        <v>89590</v>
      </c>
      <c r="L62">
        <f t="shared" si="2"/>
        <v>179180</v>
      </c>
      <c r="M62">
        <f t="shared" si="3"/>
        <v>268770</v>
      </c>
      <c r="N62">
        <f t="shared" si="6"/>
        <v>21021</v>
      </c>
      <c r="O62">
        <f t="shared" si="7"/>
        <v>7007</v>
      </c>
      <c r="P62">
        <f t="shared" si="8"/>
        <v>14014</v>
      </c>
    </row>
    <row r="63" spans="1:16" x14ac:dyDescent="0.15">
      <c r="E63">
        <f t="shared" si="0"/>
        <v>7.4733253798892081</v>
      </c>
      <c r="F63">
        <v>49</v>
      </c>
      <c r="G63">
        <v>11957.320607822732</v>
      </c>
      <c r="H63">
        <f t="shared" si="12"/>
        <v>6.4733253798892081</v>
      </c>
      <c r="I63">
        <v>1</v>
      </c>
      <c r="J63">
        <f t="shared" si="5"/>
        <v>6.4733253798892081</v>
      </c>
      <c r="K63">
        <f t="shared" si="1"/>
        <v>97099</v>
      </c>
      <c r="L63">
        <f t="shared" si="2"/>
        <v>194198</v>
      </c>
      <c r="M63">
        <f t="shared" si="3"/>
        <v>291297</v>
      </c>
      <c r="N63">
        <f t="shared" si="6"/>
        <v>22527</v>
      </c>
      <c r="O63">
        <f t="shared" si="7"/>
        <v>7509</v>
      </c>
      <c r="P63">
        <f t="shared" si="8"/>
        <v>15018</v>
      </c>
    </row>
    <row r="64" spans="1:16" x14ac:dyDescent="0.15">
      <c r="E64">
        <f t="shared" si="0"/>
        <v>8.0099101421652552</v>
      </c>
      <c r="F64">
        <v>50</v>
      </c>
      <c r="G64">
        <v>12815.856227464408</v>
      </c>
      <c r="H64">
        <f t="shared" si="12"/>
        <v>7.0099101421652552</v>
      </c>
      <c r="I64">
        <v>1</v>
      </c>
      <c r="J64">
        <f t="shared" si="5"/>
        <v>7.0099101421652552</v>
      </c>
      <c r="K64">
        <f t="shared" si="1"/>
        <v>105148</v>
      </c>
      <c r="L64">
        <f t="shared" si="2"/>
        <v>210296</v>
      </c>
      <c r="M64">
        <f t="shared" si="3"/>
        <v>315444</v>
      </c>
      <c r="N64">
        <f t="shared" si="6"/>
        <v>24147</v>
      </c>
      <c r="O64">
        <f t="shared" si="7"/>
        <v>8049</v>
      </c>
      <c r="P64">
        <f t="shared" si="8"/>
        <v>16098</v>
      </c>
    </row>
    <row r="65" spans="5:16" x14ac:dyDescent="0.15">
      <c r="E65">
        <f t="shared" si="0"/>
        <v>8.5850216903727219</v>
      </c>
      <c r="F65">
        <v>51</v>
      </c>
      <c r="G65">
        <v>13736.034704596355</v>
      </c>
      <c r="H65">
        <f t="shared" si="12"/>
        <v>7.5850216903727219</v>
      </c>
      <c r="I65">
        <v>1</v>
      </c>
      <c r="J65">
        <f t="shared" si="5"/>
        <v>7.5850216903727219</v>
      </c>
      <c r="K65">
        <f t="shared" si="1"/>
        <v>113775</v>
      </c>
      <c r="L65">
        <f t="shared" si="2"/>
        <v>227550</v>
      </c>
      <c r="M65">
        <f t="shared" si="3"/>
        <v>341325</v>
      </c>
      <c r="N65">
        <f t="shared" si="6"/>
        <v>25881</v>
      </c>
      <c r="O65">
        <f t="shared" si="7"/>
        <v>8627</v>
      </c>
      <c r="P65">
        <f t="shared" si="8"/>
        <v>17254</v>
      </c>
    </row>
    <row r="66" spans="5:16" x14ac:dyDescent="0.15">
      <c r="E66">
        <f t="shared" si="0"/>
        <v>9.2014262477414857</v>
      </c>
      <c r="F66">
        <v>52</v>
      </c>
      <c r="G66">
        <v>14722.281996386377</v>
      </c>
      <c r="H66">
        <f t="shared" si="12"/>
        <v>8.2014262477414857</v>
      </c>
      <c r="I66">
        <v>1</v>
      </c>
      <c r="J66">
        <f t="shared" si="5"/>
        <v>8.2014262477414857</v>
      </c>
      <c r="K66">
        <f t="shared" si="1"/>
        <v>123021</v>
      </c>
      <c r="L66">
        <f t="shared" si="2"/>
        <v>246042</v>
      </c>
      <c r="M66">
        <f t="shared" si="3"/>
        <v>369063</v>
      </c>
      <c r="N66">
        <f t="shared" si="6"/>
        <v>27738</v>
      </c>
      <c r="O66">
        <f t="shared" si="7"/>
        <v>9246</v>
      </c>
      <c r="P66">
        <f t="shared" si="8"/>
        <v>18492</v>
      </c>
    </row>
    <row r="67" spans="5:16" x14ac:dyDescent="0.15">
      <c r="E67">
        <f t="shared" si="0"/>
        <v>9.8620886523293265</v>
      </c>
      <c r="F67">
        <v>53</v>
      </c>
      <c r="G67">
        <v>15779.341843726923</v>
      </c>
      <c r="H67">
        <f t="shared" si="12"/>
        <v>8.8620886523293265</v>
      </c>
      <c r="I67">
        <v>1</v>
      </c>
      <c r="J67">
        <f t="shared" si="5"/>
        <v>8.8620886523293265</v>
      </c>
      <c r="K67">
        <f t="shared" si="1"/>
        <v>132931</v>
      </c>
      <c r="L67">
        <f t="shared" si="2"/>
        <v>265862</v>
      </c>
      <c r="M67">
        <f t="shared" si="3"/>
        <v>398793</v>
      </c>
      <c r="N67">
        <f t="shared" si="6"/>
        <v>29730</v>
      </c>
      <c r="O67">
        <f t="shared" si="7"/>
        <v>9910</v>
      </c>
      <c r="P67">
        <f t="shared" si="8"/>
        <v>19820</v>
      </c>
    </row>
    <row r="68" spans="5:16" x14ac:dyDescent="0.15">
      <c r="E68">
        <f t="shared" si="0"/>
        <v>10.57018661756657</v>
      </c>
      <c r="F68">
        <v>54</v>
      </c>
      <c r="G68">
        <v>16912.298588106511</v>
      </c>
      <c r="H68">
        <f t="shared" si="12"/>
        <v>9.57018661756657</v>
      </c>
      <c r="I68">
        <v>1</v>
      </c>
      <c r="J68">
        <f t="shared" si="5"/>
        <v>9.57018661756657</v>
      </c>
      <c r="K68">
        <f t="shared" si="1"/>
        <v>143552</v>
      </c>
      <c r="L68">
        <f t="shared" si="2"/>
        <v>287104</v>
      </c>
      <c r="M68">
        <f t="shared" si="3"/>
        <v>430656</v>
      </c>
      <c r="N68">
        <f t="shared" si="6"/>
        <v>31863</v>
      </c>
      <c r="O68">
        <f t="shared" si="7"/>
        <v>10621</v>
      </c>
      <c r="P68">
        <f t="shared" si="8"/>
        <v>21242</v>
      </c>
    </row>
    <row r="69" spans="5:16" x14ac:dyDescent="0.15">
      <c r="E69">
        <f t="shared" si="0"/>
        <v>11.329126016707853</v>
      </c>
      <c r="F69">
        <v>55</v>
      </c>
      <c r="G69">
        <v>18126.601626732565</v>
      </c>
      <c r="H69">
        <f t="shared" si="12"/>
        <v>10.329126016707853</v>
      </c>
      <c r="I69">
        <v>1</v>
      </c>
      <c r="J69">
        <f t="shared" si="5"/>
        <v>10.329126016707853</v>
      </c>
      <c r="K69">
        <f t="shared" si="1"/>
        <v>154936</v>
      </c>
      <c r="L69">
        <f t="shared" si="2"/>
        <v>309872</v>
      </c>
      <c r="M69">
        <f t="shared" si="3"/>
        <v>464808</v>
      </c>
      <c r="N69">
        <f t="shared" si="6"/>
        <v>34152</v>
      </c>
      <c r="O69">
        <f t="shared" si="7"/>
        <v>11384</v>
      </c>
      <c r="P69">
        <f t="shared" si="8"/>
        <v>22768</v>
      </c>
    </row>
    <row r="70" spans="5:16" x14ac:dyDescent="0.15">
      <c r="E70">
        <f t="shared" si="0"/>
        <v>12.142557264707481</v>
      </c>
      <c r="F70">
        <v>56</v>
      </c>
      <c r="G70">
        <v>19428.091623531971</v>
      </c>
      <c r="H70">
        <f t="shared" si="12"/>
        <v>11.142557264707481</v>
      </c>
      <c r="I70">
        <v>1</v>
      </c>
      <c r="J70">
        <f t="shared" si="5"/>
        <v>11.142557264707481</v>
      </c>
      <c r="K70">
        <f t="shared" si="1"/>
        <v>167138</v>
      </c>
      <c r="L70">
        <f t="shared" si="2"/>
        <v>334276</v>
      </c>
      <c r="M70">
        <f t="shared" si="3"/>
        <v>501414</v>
      </c>
      <c r="N70">
        <f t="shared" si="6"/>
        <v>36606</v>
      </c>
      <c r="O70">
        <f t="shared" si="7"/>
        <v>12202</v>
      </c>
      <c r="P70">
        <f t="shared" si="8"/>
        <v>24404</v>
      </c>
    </row>
    <row r="71" spans="5:16" x14ac:dyDescent="0.15">
      <c r="E71">
        <f t="shared" si="0"/>
        <v>13.014392876313478</v>
      </c>
      <c r="F71">
        <v>57</v>
      </c>
      <c r="G71">
        <v>20823.028602101564</v>
      </c>
      <c r="H71">
        <f t="shared" si="12"/>
        <v>12.014392876313478</v>
      </c>
      <c r="I71">
        <v>1</v>
      </c>
      <c r="J71">
        <f t="shared" si="5"/>
        <v>12.014392876313478</v>
      </c>
      <c r="K71">
        <f t="shared" si="1"/>
        <v>180215</v>
      </c>
      <c r="L71">
        <f t="shared" si="2"/>
        <v>360430</v>
      </c>
      <c r="M71">
        <f t="shared" si="3"/>
        <v>540645</v>
      </c>
      <c r="N71">
        <f t="shared" si="6"/>
        <v>39231</v>
      </c>
      <c r="O71">
        <f t="shared" si="7"/>
        <v>13077</v>
      </c>
      <c r="P71">
        <f t="shared" si="8"/>
        <v>26154</v>
      </c>
    </row>
    <row r="72" spans="5:16" x14ac:dyDescent="0.15">
      <c r="E72">
        <f t="shared" si="0"/>
        <v>13.948826284832789</v>
      </c>
      <c r="F72">
        <v>58</v>
      </c>
      <c r="G72">
        <v>22318.122055732463</v>
      </c>
      <c r="H72">
        <f t="shared" si="12"/>
        <v>12.948826284832789</v>
      </c>
      <c r="I72">
        <v>1</v>
      </c>
      <c r="J72">
        <f t="shared" si="5"/>
        <v>12.948826284832789</v>
      </c>
      <c r="K72">
        <f t="shared" si="1"/>
        <v>194232</v>
      </c>
      <c r="L72">
        <f t="shared" si="2"/>
        <v>388464</v>
      </c>
      <c r="M72">
        <f t="shared" si="3"/>
        <v>582696</v>
      </c>
      <c r="N72">
        <f t="shared" si="6"/>
        <v>42051</v>
      </c>
      <c r="O72">
        <f t="shared" si="7"/>
        <v>14017</v>
      </c>
      <c r="P72">
        <f t="shared" si="8"/>
        <v>28034</v>
      </c>
    </row>
    <row r="73" spans="5:16" x14ac:dyDescent="0.15">
      <c r="E73">
        <f t="shared" si="0"/>
        <v>14.950352012083785</v>
      </c>
      <c r="F73">
        <v>59</v>
      </c>
      <c r="G73">
        <v>23920.563219334057</v>
      </c>
      <c r="H73">
        <f t="shared" si="12"/>
        <v>13.950352012083785</v>
      </c>
      <c r="I73">
        <v>1</v>
      </c>
      <c r="J73">
        <f t="shared" si="5"/>
        <v>13.950352012083785</v>
      </c>
      <c r="K73">
        <f t="shared" si="1"/>
        <v>209255</v>
      </c>
      <c r="L73">
        <f t="shared" si="2"/>
        <v>418510</v>
      </c>
      <c r="M73">
        <f t="shared" si="3"/>
        <v>627765</v>
      </c>
      <c r="N73">
        <f t="shared" si="6"/>
        <v>45069</v>
      </c>
      <c r="O73">
        <f t="shared" si="7"/>
        <v>15023</v>
      </c>
      <c r="P73">
        <f t="shared" si="8"/>
        <v>30046</v>
      </c>
    </row>
    <row r="74" spans="5:16" x14ac:dyDescent="0.15">
      <c r="E74">
        <f t="shared" si="0"/>
        <v>16.023787286551403</v>
      </c>
      <c r="F74">
        <v>60</v>
      </c>
      <c r="G74">
        <v>25638.059658482245</v>
      </c>
      <c r="H74">
        <f t="shared" si="12"/>
        <v>15.023787286551403</v>
      </c>
      <c r="I74">
        <v>1</v>
      </c>
      <c r="J74">
        <f t="shared" si="5"/>
        <v>15.023787286551403</v>
      </c>
      <c r="K74">
        <f t="shared" si="1"/>
        <v>225356</v>
      </c>
      <c r="L74">
        <f t="shared" si="2"/>
        <v>450712</v>
      </c>
      <c r="M74">
        <f t="shared" si="3"/>
        <v>676068</v>
      </c>
      <c r="N74">
        <f t="shared" si="6"/>
        <v>48303</v>
      </c>
      <c r="O74">
        <f t="shared" si="7"/>
        <v>16101</v>
      </c>
      <c r="P74">
        <f t="shared" si="8"/>
        <v>32202</v>
      </c>
    </row>
    <row r="75" spans="5:16" x14ac:dyDescent="0.15">
      <c r="E75">
        <f t="shared" si="0"/>
        <v>17.174295213725795</v>
      </c>
      <c r="F75">
        <v>61</v>
      </c>
      <c r="G75">
        <v>27478.872341961272</v>
      </c>
      <c r="H75">
        <f t="shared" si="12"/>
        <v>16.174295213725795</v>
      </c>
      <c r="I75">
        <v>1</v>
      </c>
      <c r="J75">
        <f t="shared" si="5"/>
        <v>16.174295213725795</v>
      </c>
      <c r="K75">
        <f t="shared" si="1"/>
        <v>242614</v>
      </c>
      <c r="L75">
        <f t="shared" si="2"/>
        <v>485228</v>
      </c>
      <c r="M75">
        <f t="shared" si="3"/>
        <v>727842</v>
      </c>
      <c r="N75">
        <f t="shared" si="6"/>
        <v>51774</v>
      </c>
      <c r="O75">
        <f t="shared" si="7"/>
        <v>17258</v>
      </c>
      <c r="P75">
        <f t="shared" si="8"/>
        <v>34516</v>
      </c>
    </row>
    <row r="76" spans="5:16" x14ac:dyDescent="0.15">
      <c r="E76">
        <f t="shared" si="0"/>
        <v>18.407409610071308</v>
      </c>
      <c r="F76">
        <v>62</v>
      </c>
      <c r="G76">
        <v>29451.855376114094</v>
      </c>
      <c r="H76">
        <f t="shared" si="12"/>
        <v>17.407409610071308</v>
      </c>
      <c r="I76">
        <v>1</v>
      </c>
      <c r="J76">
        <f t="shared" si="5"/>
        <v>17.407409610071308</v>
      </c>
      <c r="K76">
        <f t="shared" si="1"/>
        <v>261111</v>
      </c>
      <c r="L76">
        <f t="shared" si="2"/>
        <v>522222</v>
      </c>
      <c r="M76">
        <f t="shared" si="3"/>
        <v>783333</v>
      </c>
      <c r="N76">
        <f t="shared" si="6"/>
        <v>55491</v>
      </c>
      <c r="O76">
        <f t="shared" si="7"/>
        <v>18497</v>
      </c>
      <c r="P76">
        <f t="shared" si="8"/>
        <v>36994</v>
      </c>
    </row>
    <row r="77" spans="5:16" x14ac:dyDescent="0.15">
      <c r="E77">
        <f t="shared" si="0"/>
        <v>19.729061620074436</v>
      </c>
      <c r="F77">
        <v>63</v>
      </c>
      <c r="G77">
        <v>31566.498592119096</v>
      </c>
      <c r="H77">
        <f t="shared" si="12"/>
        <v>18.729061620074436</v>
      </c>
      <c r="I77">
        <v>1</v>
      </c>
      <c r="J77">
        <f t="shared" si="5"/>
        <v>18.729061620074436</v>
      </c>
      <c r="K77">
        <f t="shared" si="1"/>
        <v>280935</v>
      </c>
      <c r="L77">
        <f t="shared" si="2"/>
        <v>561870</v>
      </c>
      <c r="M77">
        <f t="shared" si="3"/>
        <v>842805</v>
      </c>
      <c r="N77">
        <f t="shared" si="6"/>
        <v>59472</v>
      </c>
      <c r="O77">
        <f t="shared" si="7"/>
        <v>19824</v>
      </c>
      <c r="P77">
        <f t="shared" si="8"/>
        <v>39648</v>
      </c>
    </row>
    <row r="78" spans="5:16" x14ac:dyDescent="0.15">
      <c r="E78">
        <f t="shared" si="0"/>
        <v>21.145608244395781</v>
      </c>
      <c r="F78">
        <v>64</v>
      </c>
      <c r="G78">
        <v>33832.973191033248</v>
      </c>
      <c r="H78">
        <f t="shared" si="12"/>
        <v>20.145608244395781</v>
      </c>
      <c r="I78">
        <v>1</v>
      </c>
      <c r="J78">
        <f t="shared" si="5"/>
        <v>20.145608244395781</v>
      </c>
      <c r="K78">
        <f t="shared" si="1"/>
        <v>302184</v>
      </c>
      <c r="L78">
        <f t="shared" si="2"/>
        <v>604368</v>
      </c>
      <c r="M78">
        <f t="shared" si="3"/>
        <v>906552</v>
      </c>
      <c r="N78">
        <f t="shared" si="6"/>
        <v>63747</v>
      </c>
      <c r="O78">
        <f t="shared" si="7"/>
        <v>21249</v>
      </c>
      <c r="P78">
        <f t="shared" si="8"/>
        <v>42498</v>
      </c>
    </row>
    <row r="79" spans="5:16" x14ac:dyDescent="0.15">
      <c r="E79">
        <f t="shared" ref="E79:E114" si="13">E$3^F79*E$2</f>
        <v>22.663862916343401</v>
      </c>
      <c r="F79">
        <v>65</v>
      </c>
      <c r="G79">
        <v>36262.180666149441</v>
      </c>
      <c r="H79">
        <f t="shared" si="12"/>
        <v>21.663862916343401</v>
      </c>
      <c r="I79">
        <v>1</v>
      </c>
      <c r="J79">
        <f t="shared" si="5"/>
        <v>21.663862916343401</v>
      </c>
      <c r="K79">
        <f t="shared" ref="K79:K114" si="14">INT(J79*$K$11)</f>
        <v>324957</v>
      </c>
      <c r="L79">
        <f t="shared" ref="L79:L114" si="15">K79*$L$9</f>
        <v>649914</v>
      </c>
      <c r="M79">
        <f t="shared" ref="M79:M114" si="16">K79+L79</f>
        <v>974871</v>
      </c>
      <c r="N79">
        <f t="shared" si="6"/>
        <v>68319</v>
      </c>
      <c r="O79">
        <f t="shared" si="7"/>
        <v>22773</v>
      </c>
      <c r="P79">
        <f t="shared" si="8"/>
        <v>45546</v>
      </c>
    </row>
    <row r="80" spans="5:16" x14ac:dyDescent="0.15">
      <c r="E80">
        <f t="shared" si="13"/>
        <v>24.291128273736859</v>
      </c>
      <c r="F80">
        <v>66</v>
      </c>
      <c r="G80">
        <v>38865.805237978973</v>
      </c>
      <c r="H80">
        <f t="shared" si="12"/>
        <v>23.291128273736859</v>
      </c>
      <c r="I80">
        <v>1</v>
      </c>
      <c r="J80">
        <f t="shared" ref="J80:J114" si="17">I80*H80</f>
        <v>23.291128273736859</v>
      </c>
      <c r="K80">
        <f t="shared" si="14"/>
        <v>349366</v>
      </c>
      <c r="L80">
        <f t="shared" si="15"/>
        <v>698732</v>
      </c>
      <c r="M80">
        <f t="shared" si="16"/>
        <v>1048098</v>
      </c>
      <c r="N80">
        <f t="shared" ref="N80:N114" si="18">M80-M79</f>
        <v>73227</v>
      </c>
      <c r="O80">
        <f t="shared" ref="O80:O114" si="19">K80-K79</f>
        <v>24409</v>
      </c>
      <c r="P80">
        <f t="shared" ref="P80:P114" si="20">L80-L79</f>
        <v>48818</v>
      </c>
    </row>
    <row r="81" spans="5:16" x14ac:dyDescent="0.15">
      <c r="E81">
        <f t="shared" si="13"/>
        <v>26.03523128379117</v>
      </c>
      <c r="F81">
        <v>67</v>
      </c>
      <c r="G81">
        <v>41656.370054065868</v>
      </c>
      <c r="H81">
        <f t="shared" si="12"/>
        <v>25.03523128379117</v>
      </c>
      <c r="I81">
        <v>1</v>
      </c>
      <c r="J81">
        <f t="shared" si="17"/>
        <v>25.03523128379117</v>
      </c>
      <c r="K81">
        <f t="shared" si="14"/>
        <v>375528</v>
      </c>
      <c r="L81">
        <f t="shared" si="15"/>
        <v>751056</v>
      </c>
      <c r="M81">
        <f t="shared" si="16"/>
        <v>1126584</v>
      </c>
      <c r="N81">
        <f t="shared" si="18"/>
        <v>78486</v>
      </c>
      <c r="O81">
        <f t="shared" si="19"/>
        <v>26162</v>
      </c>
      <c r="P81">
        <f t="shared" si="20"/>
        <v>52324</v>
      </c>
    </row>
    <row r="82" spans="5:16" x14ac:dyDescent="0.15">
      <c r="E82">
        <f t="shared" si="13"/>
        <v>27.904560889967382</v>
      </c>
      <c r="F82">
        <v>68</v>
      </c>
      <c r="G82">
        <v>44647.297423947814</v>
      </c>
      <c r="H82">
        <f t="shared" si="12"/>
        <v>26.904560889967382</v>
      </c>
      <c r="I82">
        <v>1</v>
      </c>
      <c r="J82">
        <f t="shared" si="17"/>
        <v>26.904560889967382</v>
      </c>
      <c r="K82">
        <f t="shared" si="14"/>
        <v>403568</v>
      </c>
      <c r="L82">
        <f t="shared" si="15"/>
        <v>807136</v>
      </c>
      <c r="M82">
        <f t="shared" si="16"/>
        <v>1210704</v>
      </c>
      <c r="N82">
        <f t="shared" si="18"/>
        <v>84120</v>
      </c>
      <c r="O82">
        <f t="shared" si="19"/>
        <v>28040</v>
      </c>
      <c r="P82">
        <f t="shared" si="20"/>
        <v>56080</v>
      </c>
    </row>
    <row r="83" spans="5:16" x14ac:dyDescent="0.15">
      <c r="E83">
        <f t="shared" si="13"/>
        <v>29.908108361867043</v>
      </c>
      <c r="F83">
        <v>69</v>
      </c>
      <c r="G83">
        <v>47852.97337898727</v>
      </c>
      <c r="H83">
        <f t="shared" si="12"/>
        <v>28.908108361867043</v>
      </c>
      <c r="I83">
        <v>1</v>
      </c>
      <c r="J83">
        <f t="shared" si="17"/>
        <v>28.908108361867043</v>
      </c>
      <c r="K83">
        <f t="shared" si="14"/>
        <v>433621</v>
      </c>
      <c r="L83">
        <f t="shared" si="15"/>
        <v>867242</v>
      </c>
      <c r="M83">
        <f t="shared" si="16"/>
        <v>1300863</v>
      </c>
      <c r="N83">
        <f t="shared" si="18"/>
        <v>90159</v>
      </c>
      <c r="O83">
        <f t="shared" si="19"/>
        <v>30053</v>
      </c>
      <c r="P83">
        <f t="shared" si="20"/>
        <v>60106</v>
      </c>
    </row>
    <row r="84" spans="5:16" x14ac:dyDescent="0.15">
      <c r="E84">
        <f t="shared" si="13"/>
        <v>32.055510542249102</v>
      </c>
      <c r="F84">
        <v>70</v>
      </c>
      <c r="G84">
        <v>51288.816867598565</v>
      </c>
      <c r="H84">
        <f t="shared" si="12"/>
        <v>31.055510542249102</v>
      </c>
      <c r="I84">
        <v>1</v>
      </c>
      <c r="J84">
        <f t="shared" si="17"/>
        <v>31.055510542249102</v>
      </c>
      <c r="K84">
        <f t="shared" si="14"/>
        <v>465832</v>
      </c>
      <c r="L84">
        <f t="shared" si="15"/>
        <v>931664</v>
      </c>
      <c r="M84">
        <f t="shared" si="16"/>
        <v>1397496</v>
      </c>
      <c r="N84">
        <f t="shared" si="18"/>
        <v>96633</v>
      </c>
      <c r="O84">
        <f t="shared" si="19"/>
        <v>32211</v>
      </c>
      <c r="P84">
        <f t="shared" si="20"/>
        <v>64422</v>
      </c>
    </row>
    <row r="85" spans="5:16" x14ac:dyDescent="0.15">
      <c r="E85">
        <f t="shared" si="13"/>
        <v>34.357096199182592</v>
      </c>
      <c r="F85">
        <v>71</v>
      </c>
      <c r="G85">
        <v>54971.353918692148</v>
      </c>
      <c r="H85">
        <f t="shared" si="12"/>
        <v>33.357096199182592</v>
      </c>
      <c r="I85">
        <v>1</v>
      </c>
      <c r="J85">
        <f t="shared" si="17"/>
        <v>33.357096199182592</v>
      </c>
      <c r="K85">
        <f t="shared" si="14"/>
        <v>500356</v>
      </c>
      <c r="L85">
        <f t="shared" si="15"/>
        <v>1000712</v>
      </c>
      <c r="M85">
        <f t="shared" si="16"/>
        <v>1501068</v>
      </c>
      <c r="N85">
        <f t="shared" si="18"/>
        <v>103572</v>
      </c>
      <c r="O85">
        <f t="shared" si="19"/>
        <v>34524</v>
      </c>
      <c r="P85">
        <f t="shared" si="20"/>
        <v>69048</v>
      </c>
    </row>
    <row r="86" spans="5:16" x14ac:dyDescent="0.15">
      <c r="E86">
        <f t="shared" si="13"/>
        <v>36.823935706283912</v>
      </c>
      <c r="F86">
        <v>72</v>
      </c>
      <c r="G86">
        <v>58918.297130054256</v>
      </c>
      <c r="H86">
        <f t="shared" si="12"/>
        <v>35.823935706283912</v>
      </c>
      <c r="I86">
        <v>1</v>
      </c>
      <c r="J86">
        <f t="shared" si="17"/>
        <v>35.823935706283912</v>
      </c>
      <c r="K86">
        <f t="shared" si="14"/>
        <v>537359</v>
      </c>
      <c r="L86">
        <f t="shared" si="15"/>
        <v>1074718</v>
      </c>
      <c r="M86">
        <f t="shared" si="16"/>
        <v>1612077</v>
      </c>
      <c r="N86">
        <f t="shared" si="18"/>
        <v>111009</v>
      </c>
      <c r="O86">
        <f t="shared" si="19"/>
        <v>37003</v>
      </c>
      <c r="P86">
        <f t="shared" si="20"/>
        <v>74006</v>
      </c>
    </row>
    <row r="87" spans="5:16" x14ac:dyDescent="0.15">
      <c r="E87">
        <f t="shared" si="13"/>
        <v>39.467894289995101</v>
      </c>
      <c r="F87">
        <v>73</v>
      </c>
      <c r="G87">
        <v>63148.630863992163</v>
      </c>
      <c r="H87">
        <f t="shared" si="12"/>
        <v>38.467894289995101</v>
      </c>
      <c r="I87">
        <v>1</v>
      </c>
      <c r="J87">
        <f t="shared" si="17"/>
        <v>38.467894289995101</v>
      </c>
      <c r="K87">
        <f t="shared" si="14"/>
        <v>577018</v>
      </c>
      <c r="L87">
        <f t="shared" si="15"/>
        <v>1154036</v>
      </c>
      <c r="M87">
        <f t="shared" si="16"/>
        <v>1731054</v>
      </c>
      <c r="N87">
        <f t="shared" si="18"/>
        <v>118977</v>
      </c>
      <c r="O87">
        <f t="shared" si="19"/>
        <v>39659</v>
      </c>
      <c r="P87">
        <f t="shared" si="20"/>
        <v>79318</v>
      </c>
    </row>
    <row r="88" spans="5:16" x14ac:dyDescent="0.15">
      <c r="E88">
        <f t="shared" si="13"/>
        <v>42.301689100016759</v>
      </c>
      <c r="F88">
        <v>74</v>
      </c>
      <c r="G88">
        <v>67682.70256002681</v>
      </c>
      <c r="H88">
        <f t="shared" si="12"/>
        <v>41.301689100016759</v>
      </c>
      <c r="I88">
        <v>1</v>
      </c>
      <c r="J88">
        <f t="shared" si="17"/>
        <v>41.301689100016759</v>
      </c>
      <c r="K88">
        <f t="shared" si="14"/>
        <v>619525</v>
      </c>
      <c r="L88">
        <f t="shared" si="15"/>
        <v>1239050</v>
      </c>
      <c r="M88">
        <f t="shared" si="16"/>
        <v>1858575</v>
      </c>
      <c r="N88">
        <f t="shared" si="18"/>
        <v>127521</v>
      </c>
      <c r="O88">
        <f t="shared" si="19"/>
        <v>42507</v>
      </c>
      <c r="P88">
        <f t="shared" si="20"/>
        <v>85014</v>
      </c>
    </row>
    <row r="89" spans="5:16" x14ac:dyDescent="0.15">
      <c r="E89">
        <f t="shared" si="13"/>
        <v>45.338950377397964</v>
      </c>
      <c r="F89">
        <v>75</v>
      </c>
      <c r="G89">
        <v>72542.320603836735</v>
      </c>
      <c r="H89">
        <f t="shared" si="12"/>
        <v>44.338950377397964</v>
      </c>
      <c r="I89">
        <v>1</v>
      </c>
      <c r="J89">
        <f t="shared" si="17"/>
        <v>44.338950377397964</v>
      </c>
      <c r="K89">
        <f t="shared" si="14"/>
        <v>665084</v>
      </c>
      <c r="L89">
        <f t="shared" si="15"/>
        <v>1330168</v>
      </c>
      <c r="M89">
        <f t="shared" si="16"/>
        <v>1995252</v>
      </c>
      <c r="N89">
        <f t="shared" si="18"/>
        <v>136677</v>
      </c>
      <c r="O89">
        <f t="shared" si="19"/>
        <v>45559</v>
      </c>
      <c r="P89">
        <f t="shared" si="20"/>
        <v>91118</v>
      </c>
    </row>
    <row r="90" spans="5:16" x14ac:dyDescent="0.15">
      <c r="E90">
        <f t="shared" si="13"/>
        <v>48.594287014495144</v>
      </c>
      <c r="F90">
        <v>76</v>
      </c>
      <c r="G90">
        <v>77750.859223192238</v>
      </c>
      <c r="H90">
        <f t="shared" si="12"/>
        <v>47.594287014495144</v>
      </c>
      <c r="I90">
        <v>1</v>
      </c>
      <c r="J90">
        <f t="shared" si="17"/>
        <v>47.594287014495144</v>
      </c>
      <c r="K90">
        <f t="shared" si="14"/>
        <v>713914</v>
      </c>
      <c r="L90">
        <f t="shared" si="15"/>
        <v>1427828</v>
      </c>
      <c r="M90">
        <f t="shared" si="16"/>
        <v>2141742</v>
      </c>
      <c r="N90">
        <f t="shared" si="18"/>
        <v>146490</v>
      </c>
      <c r="O90">
        <f t="shared" si="19"/>
        <v>48830</v>
      </c>
      <c r="P90">
        <f t="shared" si="20"/>
        <v>97660</v>
      </c>
    </row>
    <row r="91" spans="5:16" x14ac:dyDescent="0.15">
      <c r="E91">
        <f t="shared" si="13"/>
        <v>52.083356822135904</v>
      </c>
      <c r="F91">
        <v>77</v>
      </c>
      <c r="G91">
        <v>83333.370915417443</v>
      </c>
      <c r="H91">
        <f t="shared" si="12"/>
        <v>51.083356822135904</v>
      </c>
      <c r="I91">
        <v>1</v>
      </c>
      <c r="J91">
        <f t="shared" si="17"/>
        <v>51.083356822135904</v>
      </c>
      <c r="K91">
        <f t="shared" si="14"/>
        <v>766250</v>
      </c>
      <c r="L91">
        <f t="shared" si="15"/>
        <v>1532500</v>
      </c>
      <c r="M91">
        <f t="shared" si="16"/>
        <v>2298750</v>
      </c>
      <c r="N91">
        <f t="shared" si="18"/>
        <v>157008</v>
      </c>
      <c r="O91">
        <f t="shared" si="19"/>
        <v>52336</v>
      </c>
      <c r="P91">
        <f t="shared" si="20"/>
        <v>104672</v>
      </c>
    </row>
    <row r="92" spans="5:16" x14ac:dyDescent="0.15">
      <c r="E92">
        <f t="shared" si="13"/>
        <v>55.822941841965267</v>
      </c>
      <c r="F92">
        <v>78</v>
      </c>
      <c r="G92">
        <v>89316.706947144427</v>
      </c>
      <c r="H92">
        <f t="shared" si="12"/>
        <v>54.822941841965267</v>
      </c>
      <c r="I92">
        <v>1</v>
      </c>
      <c r="J92">
        <f t="shared" si="17"/>
        <v>54.822941841965267</v>
      </c>
      <c r="K92">
        <f t="shared" si="14"/>
        <v>822344</v>
      </c>
      <c r="L92">
        <f t="shared" si="15"/>
        <v>1644688</v>
      </c>
      <c r="M92">
        <f t="shared" si="16"/>
        <v>2467032</v>
      </c>
      <c r="N92">
        <f t="shared" si="18"/>
        <v>168282</v>
      </c>
      <c r="O92">
        <f t="shared" si="19"/>
        <v>56094</v>
      </c>
      <c r="P92">
        <f t="shared" si="20"/>
        <v>112188</v>
      </c>
    </row>
    <row r="93" spans="5:16" x14ac:dyDescent="0.15">
      <c r="E93">
        <f t="shared" si="13"/>
        <v>59.831029066218385</v>
      </c>
      <c r="F93">
        <v>79</v>
      </c>
      <c r="G93">
        <v>95729.646505949422</v>
      </c>
      <c r="H93">
        <f t="shared" si="12"/>
        <v>58.831029066218385</v>
      </c>
      <c r="I93">
        <v>1</v>
      </c>
      <c r="J93">
        <f t="shared" si="17"/>
        <v>58.831029066218385</v>
      </c>
      <c r="K93">
        <f t="shared" si="14"/>
        <v>882465</v>
      </c>
      <c r="L93">
        <f t="shared" si="15"/>
        <v>1764930</v>
      </c>
      <c r="M93">
        <f t="shared" si="16"/>
        <v>2647395</v>
      </c>
      <c r="N93">
        <f t="shared" si="18"/>
        <v>180363</v>
      </c>
      <c r="O93">
        <f t="shared" si="19"/>
        <v>60121</v>
      </c>
      <c r="P93">
        <f t="shared" si="20"/>
        <v>120242</v>
      </c>
    </row>
    <row r="94" spans="5:16" x14ac:dyDescent="0.15">
      <c r="E94">
        <f t="shared" si="13"/>
        <v>64.126896953172889</v>
      </c>
      <c r="F94">
        <v>80</v>
      </c>
      <c r="G94">
        <v>102603.03512507663</v>
      </c>
      <c r="H94">
        <f t="shared" si="12"/>
        <v>63.126896953172889</v>
      </c>
      <c r="I94">
        <v>1</v>
      </c>
      <c r="J94">
        <f t="shared" si="17"/>
        <v>63.126896953172889</v>
      </c>
      <c r="K94">
        <f t="shared" si="14"/>
        <v>946903</v>
      </c>
      <c r="L94">
        <f t="shared" si="15"/>
        <v>1893806</v>
      </c>
      <c r="M94">
        <f t="shared" si="16"/>
        <v>2840709</v>
      </c>
      <c r="N94">
        <f t="shared" si="18"/>
        <v>193314</v>
      </c>
      <c r="O94">
        <f t="shared" si="19"/>
        <v>64438</v>
      </c>
      <c r="P94">
        <f t="shared" si="20"/>
        <v>128876</v>
      </c>
    </row>
    <row r="95" spans="5:16" x14ac:dyDescent="0.15">
      <c r="E95">
        <f t="shared" si="13"/>
        <v>68.731208154410695</v>
      </c>
      <c r="F95">
        <v>81</v>
      </c>
      <c r="G95">
        <v>109969.93304705711</v>
      </c>
      <c r="H95">
        <f t="shared" si="12"/>
        <v>67.731208154410695</v>
      </c>
      <c r="I95">
        <v>1</v>
      </c>
      <c r="J95">
        <f t="shared" si="17"/>
        <v>67.731208154410695</v>
      </c>
      <c r="K95">
        <f t="shared" si="14"/>
        <v>1015968</v>
      </c>
      <c r="L95">
        <f t="shared" si="15"/>
        <v>2031936</v>
      </c>
      <c r="M95">
        <f t="shared" si="16"/>
        <v>3047904</v>
      </c>
      <c r="N95">
        <f t="shared" si="18"/>
        <v>207195</v>
      </c>
      <c r="O95">
        <f t="shared" si="19"/>
        <v>69065</v>
      </c>
      <c r="P95">
        <f t="shared" si="20"/>
        <v>138130</v>
      </c>
    </row>
    <row r="96" spans="5:16" x14ac:dyDescent="0.15">
      <c r="E96">
        <f t="shared" si="13"/>
        <v>73.666108899897395</v>
      </c>
      <c r="F96">
        <v>82</v>
      </c>
      <c r="G96">
        <v>117865.77423983584</v>
      </c>
      <c r="H96">
        <f t="shared" si="12"/>
        <v>72.666108899897395</v>
      </c>
      <c r="I96">
        <v>1</v>
      </c>
      <c r="J96">
        <f t="shared" si="17"/>
        <v>72.666108899897395</v>
      </c>
      <c r="K96">
        <f t="shared" si="14"/>
        <v>1089991</v>
      </c>
      <c r="L96">
        <f t="shared" si="15"/>
        <v>2179982</v>
      </c>
      <c r="M96">
        <f t="shared" si="16"/>
        <v>3269973</v>
      </c>
      <c r="N96">
        <f t="shared" si="18"/>
        <v>222069</v>
      </c>
      <c r="O96">
        <f t="shared" si="19"/>
        <v>74023</v>
      </c>
      <c r="P96">
        <f t="shared" si="20"/>
        <v>148046</v>
      </c>
    </row>
    <row r="97" spans="5:16" x14ac:dyDescent="0.15">
      <c r="E97">
        <f t="shared" si="13"/>
        <v>78.955335518910047</v>
      </c>
      <c r="F97">
        <v>83</v>
      </c>
      <c r="G97">
        <v>126328.53683025608</v>
      </c>
      <c r="H97">
        <f t="shared" si="12"/>
        <v>77.955335518910047</v>
      </c>
      <c r="I97">
        <v>1</v>
      </c>
      <c r="J97">
        <f t="shared" si="17"/>
        <v>77.955335518910047</v>
      </c>
      <c r="K97">
        <f t="shared" si="14"/>
        <v>1169330</v>
      </c>
      <c r="L97">
        <f t="shared" si="15"/>
        <v>2338660</v>
      </c>
      <c r="M97">
        <f t="shared" si="16"/>
        <v>3507990</v>
      </c>
      <c r="N97">
        <f t="shared" si="18"/>
        <v>238017</v>
      </c>
      <c r="O97">
        <f t="shared" si="19"/>
        <v>79339</v>
      </c>
      <c r="P97">
        <f t="shared" si="20"/>
        <v>158678</v>
      </c>
    </row>
    <row r="98" spans="5:16" x14ac:dyDescent="0.15">
      <c r="E98">
        <f t="shared" si="13"/>
        <v>84.624328609167804</v>
      </c>
      <c r="F98">
        <v>84</v>
      </c>
      <c r="G98">
        <v>135398.92577466849</v>
      </c>
      <c r="H98">
        <f t="shared" si="12"/>
        <v>83.624328609167804</v>
      </c>
      <c r="I98">
        <v>1</v>
      </c>
      <c r="J98">
        <f t="shared" si="17"/>
        <v>83.624328609167804</v>
      </c>
      <c r="K98">
        <f t="shared" si="14"/>
        <v>1254364</v>
      </c>
      <c r="L98">
        <f t="shared" si="15"/>
        <v>2508728</v>
      </c>
      <c r="M98">
        <f t="shared" si="16"/>
        <v>3763092</v>
      </c>
      <c r="N98">
        <f t="shared" si="18"/>
        <v>255102</v>
      </c>
      <c r="O98">
        <f t="shared" si="19"/>
        <v>85034</v>
      </c>
      <c r="P98">
        <f t="shared" si="20"/>
        <v>170068</v>
      </c>
    </row>
    <row r="99" spans="5:16" x14ac:dyDescent="0.15">
      <c r="E99">
        <f t="shared" si="13"/>
        <v>90.700355403306077</v>
      </c>
      <c r="F99">
        <v>85</v>
      </c>
      <c r="G99">
        <v>145120.56864528972</v>
      </c>
      <c r="H99">
        <f t="shared" si="12"/>
        <v>89.700355403306077</v>
      </c>
      <c r="I99">
        <v>1</v>
      </c>
      <c r="J99">
        <f t="shared" si="17"/>
        <v>89.700355403306077</v>
      </c>
      <c r="K99">
        <f t="shared" si="14"/>
        <v>1345505</v>
      </c>
      <c r="L99">
        <f t="shared" si="15"/>
        <v>2691010</v>
      </c>
      <c r="M99">
        <f t="shared" si="16"/>
        <v>4036515</v>
      </c>
      <c r="N99">
        <f t="shared" si="18"/>
        <v>273423</v>
      </c>
      <c r="O99">
        <f t="shared" si="19"/>
        <v>91141</v>
      </c>
      <c r="P99">
        <f t="shared" si="20"/>
        <v>182282</v>
      </c>
    </row>
    <row r="100" spans="5:16" x14ac:dyDescent="0.15">
      <c r="E100">
        <f t="shared" si="13"/>
        <v>97.212640921263443</v>
      </c>
      <c r="F100">
        <v>86</v>
      </c>
      <c r="G100">
        <v>155540.22547402151</v>
      </c>
      <c r="H100">
        <f t="shared" si="12"/>
        <v>96.212640921263443</v>
      </c>
      <c r="I100">
        <v>1</v>
      </c>
      <c r="J100">
        <f t="shared" si="17"/>
        <v>96.212640921263443</v>
      </c>
      <c r="K100">
        <f t="shared" si="14"/>
        <v>1443189</v>
      </c>
      <c r="L100">
        <f t="shared" si="15"/>
        <v>2886378</v>
      </c>
      <c r="M100">
        <f t="shared" si="16"/>
        <v>4329567</v>
      </c>
      <c r="N100">
        <f t="shared" si="18"/>
        <v>293052</v>
      </c>
      <c r="O100">
        <f t="shared" si="19"/>
        <v>97684</v>
      </c>
      <c r="P100">
        <f t="shared" si="20"/>
        <v>195368</v>
      </c>
    </row>
    <row r="101" spans="5:16" x14ac:dyDescent="0.15">
      <c r="E101">
        <f t="shared" si="13"/>
        <v>104.19250853941018</v>
      </c>
      <c r="F101">
        <v>87</v>
      </c>
      <c r="G101">
        <v>166708.01366305631</v>
      </c>
      <c r="H101">
        <f t="shared" si="12"/>
        <v>103.19250853941018</v>
      </c>
      <c r="I101">
        <v>1</v>
      </c>
      <c r="J101">
        <f t="shared" si="17"/>
        <v>103.19250853941018</v>
      </c>
      <c r="K101">
        <f t="shared" si="14"/>
        <v>1547887</v>
      </c>
      <c r="L101">
        <f t="shared" si="15"/>
        <v>3095774</v>
      </c>
      <c r="M101">
        <f t="shared" si="16"/>
        <v>4643661</v>
      </c>
      <c r="N101">
        <f t="shared" si="18"/>
        <v>314094</v>
      </c>
      <c r="O101">
        <f t="shared" si="19"/>
        <v>104698</v>
      </c>
      <c r="P101">
        <f t="shared" si="20"/>
        <v>209396</v>
      </c>
    </row>
    <row r="102" spans="5:16" x14ac:dyDescent="0.15">
      <c r="E102">
        <f t="shared" si="13"/>
        <v>111.67353065253987</v>
      </c>
      <c r="F102">
        <v>88</v>
      </c>
      <c r="G102">
        <v>178677.64904406379</v>
      </c>
      <c r="H102">
        <f t="shared" si="12"/>
        <v>110.67353065253987</v>
      </c>
      <c r="I102">
        <v>1</v>
      </c>
      <c r="J102">
        <f t="shared" si="17"/>
        <v>110.67353065253987</v>
      </c>
      <c r="K102">
        <f t="shared" si="14"/>
        <v>1660102</v>
      </c>
      <c r="L102">
        <f t="shared" si="15"/>
        <v>3320204</v>
      </c>
      <c r="M102">
        <f t="shared" si="16"/>
        <v>4980306</v>
      </c>
      <c r="N102">
        <f t="shared" si="18"/>
        <v>336645</v>
      </c>
      <c r="O102">
        <f t="shared" si="19"/>
        <v>112215</v>
      </c>
      <c r="P102">
        <f t="shared" si="20"/>
        <v>224430</v>
      </c>
    </row>
    <row r="103" spans="5:16" x14ac:dyDescent="0.15">
      <c r="E103">
        <f t="shared" si="13"/>
        <v>119.69169015339223</v>
      </c>
      <c r="F103">
        <v>89</v>
      </c>
      <c r="G103">
        <v>191506.70424542757</v>
      </c>
      <c r="H103">
        <f t="shared" si="12"/>
        <v>118.69169015339223</v>
      </c>
      <c r="I103">
        <v>1</v>
      </c>
      <c r="J103">
        <f t="shared" si="17"/>
        <v>118.69169015339223</v>
      </c>
      <c r="K103">
        <f t="shared" si="14"/>
        <v>1780375</v>
      </c>
      <c r="L103">
        <f t="shared" si="15"/>
        <v>3560750</v>
      </c>
      <c r="M103">
        <f t="shared" si="16"/>
        <v>5341125</v>
      </c>
      <c r="N103">
        <f t="shared" si="18"/>
        <v>360819</v>
      </c>
      <c r="O103">
        <f t="shared" si="19"/>
        <v>120273</v>
      </c>
      <c r="P103">
        <f t="shared" si="20"/>
        <v>240546</v>
      </c>
    </row>
    <row r="104" spans="5:16" x14ac:dyDescent="0.15">
      <c r="E104">
        <f t="shared" si="13"/>
        <v>128.28555350640582</v>
      </c>
      <c r="F104">
        <v>90</v>
      </c>
      <c r="G104">
        <v>205256.8856102493</v>
      </c>
      <c r="H104">
        <f t="shared" si="12"/>
        <v>127.28555350640582</v>
      </c>
      <c r="I104">
        <v>1</v>
      </c>
      <c r="J104">
        <f t="shared" si="17"/>
        <v>127.28555350640582</v>
      </c>
      <c r="K104">
        <f t="shared" si="14"/>
        <v>1909283</v>
      </c>
      <c r="L104">
        <f t="shared" si="15"/>
        <v>3818566</v>
      </c>
      <c r="M104">
        <f t="shared" si="16"/>
        <v>5727849</v>
      </c>
      <c r="N104">
        <f t="shared" si="18"/>
        <v>386724</v>
      </c>
      <c r="O104">
        <f t="shared" si="19"/>
        <v>128908</v>
      </c>
      <c r="P104">
        <f t="shared" si="20"/>
        <v>257816</v>
      </c>
    </row>
    <row r="105" spans="5:16" x14ac:dyDescent="0.15">
      <c r="E105">
        <f t="shared" si="13"/>
        <v>137.49645624816577</v>
      </c>
      <c r="F105">
        <v>91</v>
      </c>
      <c r="G105">
        <v>219994.32999706524</v>
      </c>
      <c r="H105">
        <f t="shared" si="12"/>
        <v>136.49645624816577</v>
      </c>
      <c r="I105">
        <v>1</v>
      </c>
      <c r="J105">
        <f t="shared" si="17"/>
        <v>136.49645624816577</v>
      </c>
      <c r="K105">
        <f t="shared" si="14"/>
        <v>2047446</v>
      </c>
      <c r="L105">
        <f t="shared" si="15"/>
        <v>4094892</v>
      </c>
      <c r="M105">
        <f t="shared" si="16"/>
        <v>6142338</v>
      </c>
      <c r="N105">
        <f t="shared" si="18"/>
        <v>414489</v>
      </c>
      <c r="O105">
        <f t="shared" si="19"/>
        <v>138163</v>
      </c>
      <c r="P105">
        <f t="shared" si="20"/>
        <v>276326</v>
      </c>
    </row>
    <row r="106" spans="5:16" x14ac:dyDescent="0.15">
      <c r="E106">
        <f t="shared" si="13"/>
        <v>147.36870180678409</v>
      </c>
      <c r="F106">
        <v>92</v>
      </c>
      <c r="G106">
        <v>235789.92289085453</v>
      </c>
      <c r="H106">
        <f t="shared" si="12"/>
        <v>146.36870180678409</v>
      </c>
      <c r="I106">
        <v>1</v>
      </c>
      <c r="J106">
        <f t="shared" si="17"/>
        <v>146.36870180678409</v>
      </c>
      <c r="K106">
        <f t="shared" si="14"/>
        <v>2195530</v>
      </c>
      <c r="L106">
        <f t="shared" si="15"/>
        <v>4391060</v>
      </c>
      <c r="M106">
        <f t="shared" si="16"/>
        <v>6586590</v>
      </c>
      <c r="N106">
        <f t="shared" si="18"/>
        <v>444252</v>
      </c>
      <c r="O106">
        <f t="shared" si="19"/>
        <v>148084</v>
      </c>
      <c r="P106">
        <f t="shared" si="20"/>
        <v>296168</v>
      </c>
    </row>
    <row r="107" spans="5:16" x14ac:dyDescent="0.15">
      <c r="E107">
        <f t="shared" si="13"/>
        <v>157.94977459651122</v>
      </c>
      <c r="F107">
        <v>93</v>
      </c>
      <c r="G107">
        <v>252719.63935441794</v>
      </c>
      <c r="H107">
        <f t="shared" si="12"/>
        <v>156.94977459651122</v>
      </c>
      <c r="I107">
        <v>1</v>
      </c>
      <c r="J107">
        <f t="shared" si="17"/>
        <v>156.94977459651122</v>
      </c>
      <c r="K107">
        <f t="shared" si="14"/>
        <v>2354246</v>
      </c>
      <c r="L107">
        <f t="shared" si="15"/>
        <v>4708492</v>
      </c>
      <c r="M107">
        <f t="shared" si="16"/>
        <v>7062738</v>
      </c>
      <c r="N107">
        <f t="shared" si="18"/>
        <v>476148</v>
      </c>
      <c r="O107">
        <f t="shared" si="19"/>
        <v>158716</v>
      </c>
      <c r="P107">
        <f t="shared" si="20"/>
        <v>317432</v>
      </c>
    </row>
    <row r="108" spans="5:16" x14ac:dyDescent="0.15">
      <c r="E108">
        <f t="shared" si="13"/>
        <v>169.29056841254075</v>
      </c>
      <c r="F108">
        <v>94</v>
      </c>
      <c r="G108">
        <v>270864.90946006519</v>
      </c>
      <c r="H108">
        <f t="shared" si="12"/>
        <v>168.29056841254075</v>
      </c>
      <c r="I108">
        <v>1</v>
      </c>
      <c r="J108">
        <f t="shared" si="17"/>
        <v>168.29056841254075</v>
      </c>
      <c r="K108">
        <f t="shared" si="14"/>
        <v>2524358</v>
      </c>
      <c r="L108">
        <f t="shared" si="15"/>
        <v>5048716</v>
      </c>
      <c r="M108">
        <f t="shared" si="16"/>
        <v>7573074</v>
      </c>
      <c r="N108">
        <f t="shared" si="18"/>
        <v>510336</v>
      </c>
      <c r="O108">
        <f t="shared" si="19"/>
        <v>170112</v>
      </c>
      <c r="P108">
        <f t="shared" si="20"/>
        <v>340224</v>
      </c>
    </row>
    <row r="109" spans="5:16" x14ac:dyDescent="0.15">
      <c r="E109">
        <f t="shared" si="13"/>
        <v>181.44563122456123</v>
      </c>
      <c r="F109">
        <v>95</v>
      </c>
      <c r="G109">
        <v>290313.00995929795</v>
      </c>
      <c r="H109">
        <f t="shared" si="12"/>
        <v>180.44563122456123</v>
      </c>
      <c r="I109">
        <v>1</v>
      </c>
      <c r="J109">
        <f t="shared" si="17"/>
        <v>180.44563122456123</v>
      </c>
      <c r="K109">
        <f t="shared" si="14"/>
        <v>2706684</v>
      </c>
      <c r="L109">
        <f t="shared" si="15"/>
        <v>5413368</v>
      </c>
      <c r="M109">
        <f t="shared" si="16"/>
        <v>8120052</v>
      </c>
      <c r="N109">
        <f t="shared" si="18"/>
        <v>546978</v>
      </c>
      <c r="O109">
        <f t="shared" si="19"/>
        <v>182326</v>
      </c>
      <c r="P109">
        <f t="shared" si="20"/>
        <v>364652</v>
      </c>
    </row>
    <row r="110" spans="5:16" x14ac:dyDescent="0.15">
      <c r="E110">
        <f t="shared" si="13"/>
        <v>194.47342754648471</v>
      </c>
      <c r="F110">
        <v>96</v>
      </c>
      <c r="G110">
        <v>311157.48407437553</v>
      </c>
      <c r="H110">
        <f t="shared" ref="H110:H114" si="21">E110-1</f>
        <v>193.47342754648471</v>
      </c>
      <c r="I110">
        <v>1</v>
      </c>
      <c r="J110">
        <f t="shared" si="17"/>
        <v>193.47342754648471</v>
      </c>
      <c r="K110">
        <f t="shared" si="14"/>
        <v>2902101</v>
      </c>
      <c r="L110">
        <f t="shared" si="15"/>
        <v>5804202</v>
      </c>
      <c r="M110">
        <f t="shared" si="16"/>
        <v>8706303</v>
      </c>
      <c r="N110">
        <f t="shared" si="18"/>
        <v>586251</v>
      </c>
      <c r="O110">
        <f t="shared" si="19"/>
        <v>195417</v>
      </c>
      <c r="P110">
        <f t="shared" si="20"/>
        <v>390834</v>
      </c>
    </row>
    <row r="111" spans="5:16" x14ac:dyDescent="0.15">
      <c r="E111">
        <f t="shared" si="13"/>
        <v>208.43661964432235</v>
      </c>
      <c r="F111">
        <v>97</v>
      </c>
      <c r="G111">
        <v>333498.59143091575</v>
      </c>
      <c r="H111">
        <f t="shared" si="21"/>
        <v>207.43661964432235</v>
      </c>
      <c r="I111">
        <v>1</v>
      </c>
      <c r="J111">
        <f t="shared" si="17"/>
        <v>207.43661964432235</v>
      </c>
      <c r="K111">
        <f t="shared" si="14"/>
        <v>3111549</v>
      </c>
      <c r="L111">
        <f t="shared" si="15"/>
        <v>6223098</v>
      </c>
      <c r="M111">
        <f t="shared" si="16"/>
        <v>9334647</v>
      </c>
      <c r="N111">
        <f t="shared" si="18"/>
        <v>628344</v>
      </c>
      <c r="O111">
        <f t="shared" si="19"/>
        <v>209448</v>
      </c>
      <c r="P111">
        <f t="shared" si="20"/>
        <v>418896</v>
      </c>
    </row>
    <row r="112" spans="5:16" x14ac:dyDescent="0.15">
      <c r="E112">
        <f t="shared" si="13"/>
        <v>223.40236893478473</v>
      </c>
      <c r="F112">
        <v>98</v>
      </c>
      <c r="G112">
        <v>357443.79029565555</v>
      </c>
      <c r="H112">
        <f t="shared" si="21"/>
        <v>222.40236893478473</v>
      </c>
      <c r="I112">
        <v>1</v>
      </c>
      <c r="J112">
        <f t="shared" si="17"/>
        <v>222.40236893478473</v>
      </c>
      <c r="K112">
        <f t="shared" si="14"/>
        <v>3336035</v>
      </c>
      <c r="L112">
        <f t="shared" si="15"/>
        <v>6672070</v>
      </c>
      <c r="M112">
        <f t="shared" si="16"/>
        <v>10008105</v>
      </c>
      <c r="N112">
        <f t="shared" si="18"/>
        <v>673458</v>
      </c>
      <c r="O112">
        <f t="shared" si="19"/>
        <v>224486</v>
      </c>
      <c r="P112">
        <f t="shared" si="20"/>
        <v>448972</v>
      </c>
    </row>
    <row r="113" spans="5:16" x14ac:dyDescent="0.15">
      <c r="E113">
        <f t="shared" si="13"/>
        <v>239.44265902430229</v>
      </c>
      <c r="F113">
        <v>99</v>
      </c>
      <c r="G113">
        <v>383108.25443888368</v>
      </c>
      <c r="H113">
        <f t="shared" si="21"/>
        <v>238.44265902430229</v>
      </c>
      <c r="I113">
        <v>1</v>
      </c>
      <c r="J113">
        <f t="shared" si="17"/>
        <v>238.44265902430229</v>
      </c>
      <c r="K113">
        <f t="shared" si="14"/>
        <v>3576639</v>
      </c>
      <c r="L113">
        <f t="shared" si="15"/>
        <v>7153278</v>
      </c>
      <c r="M113">
        <f t="shared" si="16"/>
        <v>10729917</v>
      </c>
      <c r="N113">
        <f t="shared" si="18"/>
        <v>721812</v>
      </c>
      <c r="O113">
        <f t="shared" si="19"/>
        <v>240604</v>
      </c>
      <c r="P113">
        <f t="shared" si="20"/>
        <v>481208</v>
      </c>
    </row>
    <row r="114" spans="5:16" x14ac:dyDescent="0.15">
      <c r="E114">
        <f t="shared" si="13"/>
        <v>256.63464194224724</v>
      </c>
      <c r="F114">
        <v>100</v>
      </c>
      <c r="G114">
        <v>410615.42710759561</v>
      </c>
      <c r="H114">
        <f t="shared" si="21"/>
        <v>255.63464194224724</v>
      </c>
      <c r="I114">
        <v>1</v>
      </c>
      <c r="J114">
        <f t="shared" si="17"/>
        <v>255.63464194224724</v>
      </c>
      <c r="K114">
        <f t="shared" si="14"/>
        <v>3834519</v>
      </c>
      <c r="L114">
        <f t="shared" si="15"/>
        <v>7669038</v>
      </c>
      <c r="M114">
        <f t="shared" si="16"/>
        <v>11503557</v>
      </c>
      <c r="N114">
        <f t="shared" si="18"/>
        <v>773640</v>
      </c>
      <c r="O114">
        <f t="shared" si="19"/>
        <v>257880</v>
      </c>
      <c r="P114">
        <f t="shared" si="20"/>
        <v>515760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32223"/>
  <sheetViews>
    <sheetView workbookViewId="0">
      <selection activeCell="E8" sqref="E8"/>
    </sheetView>
  </sheetViews>
  <sheetFormatPr baseColWidth="10" defaultRowHeight="15" x14ac:dyDescent="0.15"/>
  <cols>
    <col min="2" max="2" width="14.5" bestFit="1" customWidth="1"/>
    <col min="3" max="3" width="14.5" customWidth="1"/>
    <col min="17" max="17" width="33.5" bestFit="1" customWidth="1"/>
    <col min="18" max="18" width="7.5" bestFit="1" customWidth="1"/>
    <col min="19" max="19" width="12.5" bestFit="1" customWidth="1"/>
  </cols>
  <sheetData>
    <row r="1" spans="2:26" x14ac:dyDescent="0.15">
      <c r="G1">
        <v>20</v>
      </c>
      <c r="H1">
        <v>30</v>
      </c>
      <c r="I1">
        <v>40</v>
      </c>
      <c r="J1">
        <v>50</v>
      </c>
      <c r="K1">
        <v>60</v>
      </c>
      <c r="L1">
        <v>70</v>
      </c>
      <c r="M1">
        <v>80</v>
      </c>
      <c r="N1">
        <v>90</v>
      </c>
      <c r="O1">
        <v>100</v>
      </c>
    </row>
    <row r="3" spans="2:26" x14ac:dyDescent="0.15">
      <c r="G3" t="s">
        <v>205</v>
      </c>
      <c r="R3" t="s">
        <v>14</v>
      </c>
    </row>
    <row r="4" spans="2:26" x14ac:dyDescent="0.15">
      <c r="B4" t="s">
        <v>85</v>
      </c>
      <c r="C4" t="s">
        <v>203</v>
      </c>
      <c r="D4" t="s">
        <v>134</v>
      </c>
      <c r="E4" t="s">
        <v>201</v>
      </c>
      <c r="F4" t="s">
        <v>202</v>
      </c>
      <c r="G4" t="s">
        <v>206</v>
      </c>
      <c r="H4" t="s">
        <v>208</v>
      </c>
      <c r="I4" t="s">
        <v>207</v>
      </c>
      <c r="J4" t="s">
        <v>209</v>
      </c>
      <c r="K4" t="s">
        <v>210</v>
      </c>
      <c r="L4" t="s">
        <v>211</v>
      </c>
      <c r="M4" t="s">
        <v>212</v>
      </c>
      <c r="N4" t="s">
        <v>213</v>
      </c>
      <c r="O4" t="s">
        <v>214</v>
      </c>
      <c r="P4" t="s">
        <v>220</v>
      </c>
      <c r="R4" t="s">
        <v>206</v>
      </c>
      <c r="S4" t="s">
        <v>208</v>
      </c>
      <c r="T4" t="s">
        <v>207</v>
      </c>
      <c r="U4" t="s">
        <v>209</v>
      </c>
      <c r="V4" t="s">
        <v>210</v>
      </c>
      <c r="W4" t="s">
        <v>211</v>
      </c>
      <c r="X4" t="s">
        <v>212</v>
      </c>
      <c r="Y4" t="s">
        <v>213</v>
      </c>
      <c r="Z4" t="s">
        <v>214</v>
      </c>
    </row>
    <row r="7" spans="2:26" x14ac:dyDescent="0.15">
      <c r="B7" t="s">
        <v>11</v>
      </c>
      <c r="C7" s="4">
        <v>60</v>
      </c>
      <c r="D7" s="4">
        <v>1</v>
      </c>
      <c r="F7">
        <f>C7/(E8/C8)</f>
        <v>1.2</v>
      </c>
      <c r="G7">
        <f>VLOOKUP(G$1,金币需求!$H:$J,3,FALSE)</f>
        <v>77600</v>
      </c>
      <c r="H7">
        <f>VLOOKUP(H$1,金币需求!$H:$J,3,FALSE)</f>
        <v>155200</v>
      </c>
      <c r="I7">
        <f>VLOOKUP(I$1,金币需求!$H:$J,3,FALSE)</f>
        <v>310400</v>
      </c>
      <c r="J7">
        <f>VLOOKUP(J$1,金币需求!$H:$J,3,FALSE)</f>
        <v>620800</v>
      </c>
      <c r="K7">
        <f>VLOOKUP(K$1,金币需求!$H:$J,3,FALSE)</f>
        <v>1242569.9999999998</v>
      </c>
      <c r="L7">
        <f>VLOOKUP(L$1,金币需求!$H:$J,3,FALSE)</f>
        <v>2487080.0000000005</v>
      </c>
      <c r="M7">
        <f>VLOOKUP(M$1,金币需求!$H:$J,3,FALSE)</f>
        <v>4976100.0000000019</v>
      </c>
      <c r="N7">
        <f>VLOOKUP(N$1,金币需求!$H:$J,3,FALSE)</f>
        <v>9954140.0000000037</v>
      </c>
      <c r="O7">
        <f>VLOOKUP(O$1,金币需求!$H:$J,3,FALSE)</f>
        <v>19914099.999999996</v>
      </c>
      <c r="P7">
        <v>6</v>
      </c>
      <c r="R7">
        <f>G7/$C7*$F7/$P7</f>
        <v>258.66666666666663</v>
      </c>
      <c r="S7">
        <f t="shared" ref="S7:Z7" si="0">H7/$C7*$F7/$P7</f>
        <v>517.33333333333326</v>
      </c>
      <c r="T7">
        <f t="shared" si="0"/>
        <v>1034.6666666666665</v>
      </c>
      <c r="U7">
        <f t="shared" si="0"/>
        <v>2069.333333333333</v>
      </c>
      <c r="V7">
        <f t="shared" si="0"/>
        <v>4141.8999999999987</v>
      </c>
      <c r="W7">
        <f t="shared" si="0"/>
        <v>8290.2666666666682</v>
      </c>
      <c r="X7">
        <f t="shared" si="0"/>
        <v>16587.000000000004</v>
      </c>
      <c r="Y7">
        <f t="shared" si="0"/>
        <v>33180.466666666682</v>
      </c>
      <c r="Z7">
        <f t="shared" si="0"/>
        <v>66380.333333333328</v>
      </c>
    </row>
    <row r="8" spans="2:26" x14ac:dyDescent="0.15">
      <c r="B8" t="s">
        <v>14</v>
      </c>
      <c r="C8" s="4">
        <v>10</v>
      </c>
      <c r="D8">
        <f>E8/C7*D7</f>
        <v>8.3333333333333339</v>
      </c>
      <c r="E8" s="4">
        <v>500</v>
      </c>
      <c r="P8">
        <v>1</v>
      </c>
      <c r="R8">
        <f t="shared" ref="R8:R29" si="1">G8/$C8*$F8/$P8</f>
        <v>0</v>
      </c>
      <c r="S8">
        <f t="shared" ref="S8:S29" si="2">H8/$C8*$F8/$P8</f>
        <v>0</v>
      </c>
      <c r="T8">
        <f t="shared" ref="T8:T29" si="3">I8/$C8*$F8/$P8</f>
        <v>0</v>
      </c>
      <c r="U8">
        <f t="shared" ref="U8:U29" si="4">J8/$C8*$F8/$P8</f>
        <v>0</v>
      </c>
      <c r="V8">
        <f t="shared" ref="V8:V29" si="5">K8/$C8*$F8/$P8</f>
        <v>0</v>
      </c>
      <c r="W8">
        <f t="shared" ref="W8:W29" si="6">L8/$C8*$F8/$P8</f>
        <v>0</v>
      </c>
      <c r="X8">
        <f t="shared" ref="X8:X29" si="7">M8/$C8*$F8/$P8</f>
        <v>0</v>
      </c>
      <c r="Y8">
        <f t="shared" ref="Y8:Y29" si="8">N8/$C8*$F8/$P8</f>
        <v>0</v>
      </c>
      <c r="Z8">
        <f t="shared" ref="Z8:Z29" si="9">O8/$C8*$F8/$P8</f>
        <v>0</v>
      </c>
    </row>
    <row r="9" spans="2:26" x14ac:dyDescent="0.15">
      <c r="B9" t="s">
        <v>9</v>
      </c>
      <c r="C9" s="4">
        <v>1</v>
      </c>
      <c r="D9" s="4">
        <v>1</v>
      </c>
      <c r="E9">
        <f>D9/D$7*C$7</f>
        <v>60</v>
      </c>
      <c r="F9">
        <f>D9/D$8*C$8</f>
        <v>1.2</v>
      </c>
      <c r="P9">
        <v>1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2:26" x14ac:dyDescent="0.15">
      <c r="B10" t="s">
        <v>13</v>
      </c>
      <c r="C10">
        <f>历练的需求!B6</f>
        <v>10</v>
      </c>
      <c r="D10">
        <v>1</v>
      </c>
      <c r="E10">
        <f>D10/D$7*C$7</f>
        <v>60</v>
      </c>
      <c r="F10">
        <f>D10/D$8*C$8</f>
        <v>1.2</v>
      </c>
      <c r="G10">
        <f>VLOOKUP(G$1,历练的需求!$G:$L,6,FALSE)</f>
        <v>9380</v>
      </c>
      <c r="H10">
        <f>VLOOKUP(H$1,历练的需求!$G:$L,6,FALSE)</f>
        <v>20580</v>
      </c>
      <c r="I10">
        <f>VLOOKUP(I$1,历练的需求!$G:$L,6,FALSE)</f>
        <v>42980</v>
      </c>
      <c r="J10">
        <f>VLOOKUP(J$1,历练的需求!$G:$L,6,FALSE)</f>
        <v>87849.999999999985</v>
      </c>
      <c r="K10">
        <f>VLOOKUP(K$1,历练的需求!$G:$L,6,FALSE)</f>
        <v>177589.99999999994</v>
      </c>
      <c r="L10">
        <f>VLOOKUP(L$1,历练的需求!$G:$L,6,FALSE)</f>
        <v>357139.99999999994</v>
      </c>
      <c r="M10">
        <f>VLOOKUP(M$1,历练的需求!$G:$L,6,FALSE)</f>
        <v>716380.00000000012</v>
      </c>
      <c r="N10">
        <f>VLOOKUP(N$1,历练的需求!$G:$L,6,FALSE)</f>
        <v>1434930</v>
      </c>
      <c r="O10">
        <f>VLOOKUP(O$1,历练的需求!$G:$L,6,FALSE)</f>
        <v>2872449.9999999991</v>
      </c>
      <c r="P10">
        <v>7</v>
      </c>
      <c r="R10">
        <f t="shared" si="1"/>
        <v>160.79999999999998</v>
      </c>
      <c r="S10">
        <f t="shared" si="2"/>
        <v>352.8</v>
      </c>
      <c r="T10">
        <f t="shared" si="3"/>
        <v>736.8</v>
      </c>
      <c r="U10">
        <f t="shared" si="4"/>
        <v>1505.9999999999998</v>
      </c>
      <c r="V10">
        <f t="shared" si="5"/>
        <v>3044.3999999999987</v>
      </c>
      <c r="W10">
        <f t="shared" si="6"/>
        <v>6122.3999999999987</v>
      </c>
      <c r="X10">
        <f t="shared" si="7"/>
        <v>12280.800000000003</v>
      </c>
      <c r="Y10">
        <f t="shared" si="8"/>
        <v>24598.799999999999</v>
      </c>
      <c r="Z10">
        <f t="shared" si="9"/>
        <v>49241.999999999978</v>
      </c>
    </row>
    <row r="11" spans="2:26" x14ac:dyDescent="0.15">
      <c r="B11" t="s">
        <v>128</v>
      </c>
      <c r="C11" s="4">
        <v>1</v>
      </c>
      <c r="D11">
        <f>装备强化需求!C12</f>
        <v>7.4074074074074074</v>
      </c>
      <c r="E11">
        <f t="shared" ref="E11:E13" si="10">D11/D$7*C$7</f>
        <v>444.44444444444446</v>
      </c>
      <c r="F11">
        <f t="shared" ref="F11:F13" si="11">D11/D$8*C$8</f>
        <v>8.8888888888888893</v>
      </c>
      <c r="G11">
        <f>_xlfn.IFNA(VLOOKUP(G$1,装备强化需求!$X:$AA,2,FALSE),F11)</f>
        <v>6</v>
      </c>
      <c r="H11">
        <f>_xlfn.IFNA(VLOOKUP(H$1,装备强化需求!$X:$AA,2,FALSE),G11)</f>
        <v>18</v>
      </c>
      <c r="I11">
        <f>_xlfn.IFNA(VLOOKUP(I$1,装备强化需求!$X:$AA,2,FALSE),H11)</f>
        <v>36</v>
      </c>
      <c r="J11">
        <f>_xlfn.IFNA(VLOOKUP(J$1,装备强化需求!$X:$AA,2,FALSE),I11)</f>
        <v>54</v>
      </c>
      <c r="K11">
        <f>_xlfn.IFNA(VLOOKUP(K$1,装备强化需求!$X:$AA,2,FALSE),J11)</f>
        <v>84</v>
      </c>
      <c r="L11">
        <f>_xlfn.IFNA(VLOOKUP(L$1,装备强化需求!$X:$AA,2,FALSE),K11)</f>
        <v>132</v>
      </c>
      <c r="M11">
        <f>_xlfn.IFNA(VLOOKUP(M$1,装备强化需求!$X:$AA,2,FALSE),L11)</f>
        <v>132</v>
      </c>
      <c r="N11">
        <f>_xlfn.IFNA(VLOOKUP(N$1,装备强化需求!$X:$AA,2,FALSE),M11)</f>
        <v>132</v>
      </c>
      <c r="O11">
        <f>_xlfn.IFNA(VLOOKUP(O$1,装备强化需求!$X:$AA,2,FALSE),N11)</f>
        <v>132</v>
      </c>
      <c r="P11">
        <v>6</v>
      </c>
      <c r="R11">
        <f t="shared" si="1"/>
        <v>8.8888888888888893</v>
      </c>
      <c r="S11">
        <f t="shared" si="2"/>
        <v>26.666666666666668</v>
      </c>
      <c r="T11">
        <f t="shared" si="3"/>
        <v>53.333333333333336</v>
      </c>
      <c r="U11">
        <f t="shared" si="4"/>
        <v>80</v>
      </c>
      <c r="V11">
        <f t="shared" si="5"/>
        <v>124.44444444444446</v>
      </c>
      <c r="W11">
        <f t="shared" si="6"/>
        <v>195.55555555555557</v>
      </c>
      <c r="X11">
        <f t="shared" si="7"/>
        <v>195.55555555555557</v>
      </c>
      <c r="Y11">
        <f t="shared" si="8"/>
        <v>195.55555555555557</v>
      </c>
      <c r="Z11">
        <f t="shared" si="9"/>
        <v>195.55555555555557</v>
      </c>
    </row>
    <row r="12" spans="2:26" x14ac:dyDescent="0.15">
      <c r="B12" t="s">
        <v>129</v>
      </c>
      <c r="C12" s="4">
        <v>1</v>
      </c>
      <c r="D12">
        <f>装备强化需求!C13</f>
        <v>19.259259259259263</v>
      </c>
      <c r="E12">
        <f t="shared" si="10"/>
        <v>1155.5555555555559</v>
      </c>
      <c r="F12">
        <f t="shared" si="11"/>
        <v>23.111111111111114</v>
      </c>
      <c r="G12">
        <f>_xlfn.IFNA(VLOOKUP(G$1,装备强化需求!$X:$AA,3,FALSE),F12)</f>
        <v>0</v>
      </c>
      <c r="H12">
        <f>_xlfn.IFNA(VLOOKUP(H$1,装备强化需求!$X:$AA,3,FALSE),G12)</f>
        <v>0</v>
      </c>
      <c r="I12">
        <f>_xlfn.IFNA(VLOOKUP(I$1,装备强化需求!$X:$AA,3,FALSE),H12)</f>
        <v>0</v>
      </c>
      <c r="J12">
        <f>_xlfn.IFNA(VLOOKUP(J$1,装备强化需求!$X:$AA,3,FALSE),I12)</f>
        <v>12</v>
      </c>
      <c r="K12">
        <f>_xlfn.IFNA(VLOOKUP(K$1,装备强化需求!$X:$AA,3,FALSE),J12)</f>
        <v>30</v>
      </c>
      <c r="L12">
        <f>_xlfn.IFNA(VLOOKUP(L$1,装备强化需求!$X:$AA,3,FALSE),K12)</f>
        <v>60</v>
      </c>
      <c r="M12">
        <f>_xlfn.IFNA(VLOOKUP(M$1,装备强化需求!$X:$AA,3,FALSE),L12)</f>
        <v>90</v>
      </c>
      <c r="N12">
        <f>_xlfn.IFNA(VLOOKUP(N$1,装备强化需求!$X:$AA,3,FALSE),M12)</f>
        <v>240</v>
      </c>
      <c r="O12">
        <f>_xlfn.IFNA(VLOOKUP(O$1,装备强化需求!$X:$AA,3,FALSE),N12)</f>
        <v>240</v>
      </c>
      <c r="P12">
        <v>6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46.222222222222229</v>
      </c>
      <c r="V12">
        <f t="shared" si="5"/>
        <v>115.55555555555559</v>
      </c>
      <c r="W12">
        <f t="shared" si="6"/>
        <v>231.11111111111117</v>
      </c>
      <c r="X12">
        <f t="shared" si="7"/>
        <v>346.66666666666674</v>
      </c>
      <c r="Y12">
        <f t="shared" si="8"/>
        <v>924.44444444444468</v>
      </c>
      <c r="Z12">
        <f t="shared" si="9"/>
        <v>924.44444444444468</v>
      </c>
    </row>
    <row r="13" spans="2:26" x14ac:dyDescent="0.15">
      <c r="B13" t="s">
        <v>130</v>
      </c>
      <c r="C13" s="4">
        <v>1</v>
      </c>
      <c r="D13">
        <f>装备强化需求!C14</f>
        <v>28.75816993464052</v>
      </c>
      <c r="E13">
        <f t="shared" si="10"/>
        <v>1725.4901960784312</v>
      </c>
      <c r="F13">
        <f t="shared" si="11"/>
        <v>34.509803921568619</v>
      </c>
      <c r="G13">
        <f>_xlfn.IFNA(VLOOKUP(G$1,装备强化需求!$X:$AA,4,FALSE),F13)</f>
        <v>0</v>
      </c>
      <c r="H13">
        <f>_xlfn.IFNA(VLOOKUP(H$1,装备强化需求!$X:$AA,4,FALSE),G13)</f>
        <v>0</v>
      </c>
      <c r="I13">
        <f>_xlfn.IFNA(VLOOKUP(I$1,装备强化需求!$X:$AA,4,FALSE),H13)</f>
        <v>0</v>
      </c>
      <c r="J13">
        <f>_xlfn.IFNA(VLOOKUP(J$1,装备强化需求!$X:$AA,4,FALSE),I13)</f>
        <v>0</v>
      </c>
      <c r="K13">
        <f>_xlfn.IFNA(VLOOKUP(K$1,装备强化需求!$X:$AA,4,FALSE),J13)</f>
        <v>0</v>
      </c>
      <c r="L13">
        <f>_xlfn.IFNA(VLOOKUP(L$1,装备强化需求!$X:$AA,4,FALSE),K13)</f>
        <v>0</v>
      </c>
      <c r="M13">
        <f>_xlfn.IFNA(VLOOKUP(M$1,装备强化需求!$X:$AA,4,FALSE),L13)</f>
        <v>18</v>
      </c>
      <c r="N13">
        <f>_xlfn.IFNA(VLOOKUP(N$1,装备强化需求!$X:$AA,4,FALSE),M13)</f>
        <v>102</v>
      </c>
      <c r="O13">
        <f>_xlfn.IFNA(VLOOKUP(O$1,装备强化需求!$X:$AA,4,FALSE),N13)</f>
        <v>102</v>
      </c>
      <c r="P13">
        <v>6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103.52941176470586</v>
      </c>
      <c r="Y13">
        <f t="shared" si="8"/>
        <v>586.66666666666652</v>
      </c>
      <c r="Z13">
        <f t="shared" si="9"/>
        <v>586.66666666666652</v>
      </c>
    </row>
    <row r="14" spans="2:26" x14ac:dyDescent="0.15">
      <c r="B14" t="s">
        <v>139</v>
      </c>
      <c r="C14" s="4">
        <v>1</v>
      </c>
      <c r="D14">
        <f>装备进阶材料!C18</f>
        <v>12</v>
      </c>
      <c r="E14">
        <f t="shared" ref="E14:E20" si="12">D14/D$7*C$7</f>
        <v>720</v>
      </c>
      <c r="F14">
        <f t="shared" ref="F14:F20" si="13">D14/D$8*C$8</f>
        <v>14.399999999999999</v>
      </c>
      <c r="G14">
        <f>VLOOKUP($B14,装备进阶材料!$B:$D,3,FALSE)</f>
        <v>36</v>
      </c>
      <c r="H14">
        <f>VLOOKUP($B14,装备进阶材料!$B:$D,3,FALSE)</f>
        <v>36</v>
      </c>
      <c r="I14">
        <f>VLOOKUP($B14,装备进阶材料!$B:$D,3,FALSE)</f>
        <v>36</v>
      </c>
      <c r="J14">
        <f>VLOOKUP($B14,装备进阶材料!$B:$D,3,FALSE)</f>
        <v>36</v>
      </c>
      <c r="K14">
        <f>VLOOKUP($B14,装备进阶材料!$B:$D,3,FALSE)</f>
        <v>36</v>
      </c>
      <c r="L14">
        <f>VLOOKUP($B14,装备进阶材料!$B:$D,3,FALSE)</f>
        <v>36</v>
      </c>
      <c r="M14">
        <f>VLOOKUP($B14,装备进阶材料!$B:$D,3,FALSE)</f>
        <v>36</v>
      </c>
      <c r="N14">
        <f>VLOOKUP($B14,装备进阶材料!$B:$D,3,FALSE)</f>
        <v>36</v>
      </c>
      <c r="O14">
        <f>VLOOKUP($B14,装备进阶材料!$B:$D,3,FALSE)</f>
        <v>36</v>
      </c>
      <c r="P14">
        <v>6</v>
      </c>
      <c r="R14">
        <f t="shared" si="1"/>
        <v>86.399999999999991</v>
      </c>
      <c r="S14">
        <f t="shared" si="2"/>
        <v>86.399999999999991</v>
      </c>
      <c r="T14">
        <f t="shared" si="3"/>
        <v>86.399999999999991</v>
      </c>
      <c r="U14">
        <f t="shared" si="4"/>
        <v>86.399999999999991</v>
      </c>
      <c r="V14">
        <f t="shared" si="5"/>
        <v>86.399999999999991</v>
      </c>
      <c r="W14">
        <f t="shared" si="6"/>
        <v>86.399999999999991</v>
      </c>
      <c r="X14">
        <f t="shared" si="7"/>
        <v>86.399999999999991</v>
      </c>
      <c r="Y14">
        <f t="shared" si="8"/>
        <v>86.399999999999991</v>
      </c>
      <c r="Z14">
        <f t="shared" si="9"/>
        <v>86.399999999999991</v>
      </c>
    </row>
    <row r="15" spans="2:26" x14ac:dyDescent="0.15">
      <c r="B15" t="s">
        <v>140</v>
      </c>
      <c r="C15" s="4">
        <v>1</v>
      </c>
      <c r="D15">
        <f>装备进阶材料!C19</f>
        <v>13</v>
      </c>
      <c r="E15">
        <f t="shared" si="12"/>
        <v>780</v>
      </c>
      <c r="F15">
        <f t="shared" si="13"/>
        <v>15.599999999999998</v>
      </c>
      <c r="G15" s="11">
        <v>0</v>
      </c>
      <c r="H15">
        <f>VLOOKUP($B15,装备进阶材料!$B:$D,3,FALSE)</f>
        <v>36</v>
      </c>
      <c r="I15">
        <f>VLOOKUP($B15,装备进阶材料!$B:$D,3,FALSE)</f>
        <v>36</v>
      </c>
      <c r="J15">
        <f>VLOOKUP($B15,装备进阶材料!$B:$D,3,FALSE)</f>
        <v>36</v>
      </c>
      <c r="K15">
        <f>VLOOKUP($B15,装备进阶材料!$B:$D,3,FALSE)</f>
        <v>36</v>
      </c>
      <c r="L15">
        <f>VLOOKUP($B15,装备进阶材料!$B:$D,3,FALSE)</f>
        <v>36</v>
      </c>
      <c r="M15">
        <f>VLOOKUP($B15,装备进阶材料!$B:$D,3,FALSE)</f>
        <v>36</v>
      </c>
      <c r="N15">
        <f>VLOOKUP($B15,装备进阶材料!$B:$D,3,FALSE)</f>
        <v>36</v>
      </c>
      <c r="O15">
        <f>VLOOKUP($B15,装备进阶材料!$B:$D,3,FALSE)</f>
        <v>36</v>
      </c>
      <c r="P15">
        <v>6</v>
      </c>
      <c r="R15">
        <f t="shared" si="1"/>
        <v>0</v>
      </c>
      <c r="S15">
        <f t="shared" si="2"/>
        <v>93.59999999999998</v>
      </c>
      <c r="T15">
        <f t="shared" si="3"/>
        <v>93.59999999999998</v>
      </c>
      <c r="U15">
        <f t="shared" si="4"/>
        <v>93.59999999999998</v>
      </c>
      <c r="V15">
        <f t="shared" si="5"/>
        <v>93.59999999999998</v>
      </c>
      <c r="W15">
        <f t="shared" si="6"/>
        <v>93.59999999999998</v>
      </c>
      <c r="X15">
        <f t="shared" si="7"/>
        <v>93.59999999999998</v>
      </c>
      <c r="Y15">
        <f t="shared" si="8"/>
        <v>93.59999999999998</v>
      </c>
      <c r="Z15">
        <f t="shared" si="9"/>
        <v>93.59999999999998</v>
      </c>
    </row>
    <row r="16" spans="2:26" x14ac:dyDescent="0.15">
      <c r="B16" t="s">
        <v>141</v>
      </c>
      <c r="C16" s="4">
        <v>1</v>
      </c>
      <c r="D16">
        <f>装备进阶材料!C20</f>
        <v>13</v>
      </c>
      <c r="E16">
        <f t="shared" si="12"/>
        <v>780</v>
      </c>
      <c r="F16">
        <f t="shared" si="13"/>
        <v>15.599999999999998</v>
      </c>
      <c r="G16" s="11">
        <v>0</v>
      </c>
      <c r="H16" s="11">
        <v>0</v>
      </c>
      <c r="I16">
        <f>VLOOKUP($B16,装备进阶材料!$B:$D,3,FALSE)</f>
        <v>72</v>
      </c>
      <c r="J16">
        <f>VLOOKUP($B16,装备进阶材料!$B:$D,3,FALSE)</f>
        <v>72</v>
      </c>
      <c r="K16">
        <f>VLOOKUP($B16,装备进阶材料!$B:$D,3,FALSE)</f>
        <v>72</v>
      </c>
      <c r="L16">
        <f>VLOOKUP($B16,装备进阶材料!$B:$D,3,FALSE)</f>
        <v>72</v>
      </c>
      <c r="M16">
        <f>VLOOKUP($B16,装备进阶材料!$B:$D,3,FALSE)</f>
        <v>72</v>
      </c>
      <c r="N16">
        <f>VLOOKUP($B16,装备进阶材料!$B:$D,3,FALSE)</f>
        <v>72</v>
      </c>
      <c r="O16">
        <f>VLOOKUP($B16,装备进阶材料!$B:$D,3,FALSE)</f>
        <v>72</v>
      </c>
      <c r="P16">
        <v>6</v>
      </c>
      <c r="R16">
        <f t="shared" si="1"/>
        <v>0</v>
      </c>
      <c r="S16">
        <f t="shared" si="2"/>
        <v>0</v>
      </c>
      <c r="T16">
        <f t="shared" si="3"/>
        <v>187.19999999999996</v>
      </c>
      <c r="U16">
        <f t="shared" si="4"/>
        <v>187.19999999999996</v>
      </c>
      <c r="V16">
        <f t="shared" si="5"/>
        <v>187.19999999999996</v>
      </c>
      <c r="W16">
        <f t="shared" si="6"/>
        <v>187.19999999999996</v>
      </c>
      <c r="X16">
        <f t="shared" si="7"/>
        <v>187.19999999999996</v>
      </c>
      <c r="Y16">
        <f t="shared" si="8"/>
        <v>187.19999999999996</v>
      </c>
      <c r="Z16">
        <f t="shared" si="9"/>
        <v>187.19999999999996</v>
      </c>
    </row>
    <row r="17" spans="2:26" x14ac:dyDescent="0.15">
      <c r="B17" t="s">
        <v>142</v>
      </c>
      <c r="C17" s="4">
        <v>1</v>
      </c>
      <c r="D17">
        <f>装备进阶材料!C21</f>
        <v>26</v>
      </c>
      <c r="E17">
        <f t="shared" si="12"/>
        <v>1560</v>
      </c>
      <c r="F17">
        <f t="shared" si="13"/>
        <v>31.199999999999996</v>
      </c>
      <c r="G17" s="11">
        <v>0</v>
      </c>
      <c r="H17" s="11">
        <v>0</v>
      </c>
      <c r="I17" s="11">
        <v>0</v>
      </c>
      <c r="J17">
        <f>VLOOKUP($B17,装备进阶材料!$B:$D,3,FALSE)</f>
        <v>72</v>
      </c>
      <c r="K17">
        <f>VLOOKUP($B17,装备进阶材料!$B:$D,3,FALSE)</f>
        <v>72</v>
      </c>
      <c r="L17">
        <f>VLOOKUP($B17,装备进阶材料!$B:$D,3,FALSE)</f>
        <v>72</v>
      </c>
      <c r="M17">
        <f>VLOOKUP($B17,装备进阶材料!$B:$D,3,FALSE)</f>
        <v>72</v>
      </c>
      <c r="N17">
        <f>VLOOKUP($B17,装备进阶材料!$B:$D,3,FALSE)</f>
        <v>72</v>
      </c>
      <c r="O17">
        <f>VLOOKUP($B17,装备进阶材料!$B:$D,3,FALSE)</f>
        <v>72</v>
      </c>
      <c r="P17">
        <v>6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374.39999999999992</v>
      </c>
      <c r="V17">
        <f t="shared" si="5"/>
        <v>374.39999999999992</v>
      </c>
      <c r="W17">
        <f t="shared" si="6"/>
        <v>374.39999999999992</v>
      </c>
      <c r="X17">
        <f t="shared" si="7"/>
        <v>374.39999999999992</v>
      </c>
      <c r="Y17">
        <f t="shared" si="8"/>
        <v>374.39999999999992</v>
      </c>
      <c r="Z17">
        <f t="shared" si="9"/>
        <v>374.39999999999992</v>
      </c>
    </row>
    <row r="18" spans="2:26" x14ac:dyDescent="0.15">
      <c r="B18" t="s">
        <v>143</v>
      </c>
      <c r="C18" s="4">
        <v>1</v>
      </c>
      <c r="D18">
        <f>装备进阶材料!C22</f>
        <v>53</v>
      </c>
      <c r="E18">
        <f t="shared" si="12"/>
        <v>3180</v>
      </c>
      <c r="F18">
        <f t="shared" si="13"/>
        <v>63.599999999999994</v>
      </c>
      <c r="G18" s="11">
        <v>0</v>
      </c>
      <c r="H18" s="11">
        <v>0</v>
      </c>
      <c r="I18" s="11">
        <v>0</v>
      </c>
      <c r="J18" s="11">
        <v>0</v>
      </c>
      <c r="K18">
        <f>VLOOKUP($B18,装备进阶材料!$B:$D,3,FALSE)</f>
        <v>72</v>
      </c>
      <c r="L18">
        <f>VLOOKUP($B18,装备进阶材料!$B:$D,3,FALSE)</f>
        <v>72</v>
      </c>
      <c r="M18">
        <f>VLOOKUP($B18,装备进阶材料!$B:$D,3,FALSE)</f>
        <v>72</v>
      </c>
      <c r="N18">
        <f>VLOOKUP($B18,装备进阶材料!$B:$D,3,FALSE)</f>
        <v>72</v>
      </c>
      <c r="O18">
        <f>VLOOKUP($B18,装备进阶材料!$B:$D,3,FALSE)</f>
        <v>72</v>
      </c>
      <c r="P18">
        <v>6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763.19999999999993</v>
      </c>
      <c r="W18">
        <f t="shared" si="6"/>
        <v>763.19999999999993</v>
      </c>
      <c r="X18">
        <f t="shared" si="7"/>
        <v>763.19999999999993</v>
      </c>
      <c r="Y18">
        <f t="shared" si="8"/>
        <v>763.19999999999993</v>
      </c>
      <c r="Z18">
        <f t="shared" si="9"/>
        <v>763.19999999999993</v>
      </c>
    </row>
    <row r="19" spans="2:26" x14ac:dyDescent="0.15">
      <c r="B19" t="s">
        <v>144</v>
      </c>
      <c r="C19" s="4">
        <v>1</v>
      </c>
      <c r="D19">
        <f>装备进阶材料!C23</f>
        <v>106</v>
      </c>
      <c r="E19">
        <f t="shared" si="12"/>
        <v>6360</v>
      </c>
      <c r="F19">
        <f t="shared" si="13"/>
        <v>127.19999999999999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>
        <f>VLOOKUP($B19,装备进阶材料!$B:$D,3,FALSE)</f>
        <v>72</v>
      </c>
      <c r="M19">
        <f>VLOOKUP($B19,装备进阶材料!$B:$D,3,FALSE)</f>
        <v>72</v>
      </c>
      <c r="N19">
        <f>VLOOKUP($B19,装备进阶材料!$B:$D,3,FALSE)</f>
        <v>72</v>
      </c>
      <c r="O19">
        <f>VLOOKUP($B19,装备进阶材料!$B:$D,3,FALSE)</f>
        <v>72</v>
      </c>
      <c r="P19">
        <v>6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1526.3999999999999</v>
      </c>
      <c r="X19">
        <f t="shared" si="7"/>
        <v>1526.3999999999999</v>
      </c>
      <c r="Y19">
        <f t="shared" si="8"/>
        <v>1526.3999999999999</v>
      </c>
      <c r="Z19">
        <f t="shared" si="9"/>
        <v>1526.3999999999999</v>
      </c>
    </row>
    <row r="20" spans="2:26" x14ac:dyDescent="0.15">
      <c r="B20" t="s">
        <v>145</v>
      </c>
      <c r="C20" s="4">
        <v>1</v>
      </c>
      <c r="D20">
        <f>装备进阶材料!C24</f>
        <v>142</v>
      </c>
      <c r="E20">
        <f t="shared" si="12"/>
        <v>8520</v>
      </c>
      <c r="F20">
        <f t="shared" si="13"/>
        <v>170.39999999999998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>
        <f>VLOOKUP($B20,装备进阶材料!$B:$D,3,FALSE)</f>
        <v>108</v>
      </c>
      <c r="N20">
        <f>VLOOKUP($B20,装备进阶材料!$B:$D,3,FALSE)</f>
        <v>108</v>
      </c>
      <c r="O20">
        <f>VLOOKUP($B20,装备进阶材料!$B:$D,3,FALSE)</f>
        <v>108</v>
      </c>
      <c r="P20">
        <v>6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3067.1999999999994</v>
      </c>
      <c r="Y20">
        <f t="shared" si="8"/>
        <v>3067.1999999999994</v>
      </c>
      <c r="Z20">
        <f t="shared" si="9"/>
        <v>3067.1999999999994</v>
      </c>
    </row>
    <row r="21" spans="2:26" x14ac:dyDescent="0.15">
      <c r="B21" t="s">
        <v>146</v>
      </c>
      <c r="C21" s="4">
        <v>1</v>
      </c>
      <c r="D21">
        <f>装备进阶材料!C25</f>
        <v>171</v>
      </c>
      <c r="E21">
        <f t="shared" ref="E21" si="14">D21/D$7*C$7</f>
        <v>10260</v>
      </c>
      <c r="F21">
        <f t="shared" ref="F21" si="15">D21/D$8*C$8</f>
        <v>205.2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>
        <f>VLOOKUP($B21,装备进阶材料!$B:$D,3,FALSE)</f>
        <v>180</v>
      </c>
      <c r="O21">
        <f>VLOOKUP($B21,装备进阶材料!$B:$D,3,FALSE)</f>
        <v>180</v>
      </c>
      <c r="P21">
        <v>6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6156</v>
      </c>
      <c r="Z21">
        <f t="shared" si="9"/>
        <v>6156</v>
      </c>
    </row>
    <row r="22" spans="2:26" x14ac:dyDescent="0.15">
      <c r="B22" t="s">
        <v>157</v>
      </c>
      <c r="C22" s="4">
        <v>1</v>
      </c>
      <c r="D22">
        <f>角色升星材料的需求!C18</f>
        <v>50</v>
      </c>
      <c r="E22">
        <f t="shared" ref="E22:E26" si="16">D22/D$7*C$7</f>
        <v>3000</v>
      </c>
      <c r="F22">
        <f t="shared" ref="F22:F26" si="17">D22/D$8*C$8</f>
        <v>60</v>
      </c>
      <c r="G22">
        <f>VLOOKUP($B22,角色升星材料的需求!$B:$D,3,FALSE)</f>
        <v>36</v>
      </c>
      <c r="H22">
        <f>VLOOKUP($B22,角色升星材料的需求!$B:$D,3,FALSE)</f>
        <v>36</v>
      </c>
      <c r="I22">
        <f>VLOOKUP($B22,角色升星材料的需求!$B:$D,3,FALSE)</f>
        <v>36</v>
      </c>
      <c r="J22">
        <f>VLOOKUP($B22,角色升星材料的需求!$B:$D,3,FALSE)</f>
        <v>36</v>
      </c>
      <c r="K22">
        <f>VLOOKUP($B22,角色升星材料的需求!$B:$D,3,FALSE)</f>
        <v>36</v>
      </c>
      <c r="L22">
        <f>VLOOKUP($B22,角色升星材料的需求!$B:$D,3,FALSE)</f>
        <v>36</v>
      </c>
      <c r="M22">
        <f>VLOOKUP($B22,角色升星材料的需求!$B:$D,3,FALSE)</f>
        <v>36</v>
      </c>
      <c r="N22">
        <f>VLOOKUP($B22,角色升星材料的需求!$B:$D,3,FALSE)</f>
        <v>36</v>
      </c>
      <c r="O22">
        <f>VLOOKUP($B22,角色升星材料的需求!$B:$D,3,FALSE)</f>
        <v>36</v>
      </c>
      <c r="P22">
        <v>6</v>
      </c>
      <c r="R22">
        <f t="shared" si="1"/>
        <v>360</v>
      </c>
      <c r="S22">
        <f t="shared" si="2"/>
        <v>360</v>
      </c>
      <c r="T22">
        <f t="shared" si="3"/>
        <v>360</v>
      </c>
      <c r="U22">
        <f t="shared" si="4"/>
        <v>360</v>
      </c>
      <c r="V22">
        <f t="shared" si="5"/>
        <v>360</v>
      </c>
      <c r="W22">
        <f t="shared" si="6"/>
        <v>360</v>
      </c>
      <c r="X22">
        <f t="shared" si="7"/>
        <v>360</v>
      </c>
      <c r="Y22">
        <f t="shared" si="8"/>
        <v>360</v>
      </c>
      <c r="Z22">
        <f t="shared" si="9"/>
        <v>360</v>
      </c>
    </row>
    <row r="23" spans="2:26" x14ac:dyDescent="0.15">
      <c r="B23" t="s">
        <v>158</v>
      </c>
      <c r="C23" s="4">
        <v>1</v>
      </c>
      <c r="D23">
        <f>角色升星材料的需求!C19</f>
        <v>130</v>
      </c>
      <c r="E23">
        <f t="shared" si="16"/>
        <v>7800</v>
      </c>
      <c r="F23">
        <f t="shared" si="17"/>
        <v>156</v>
      </c>
      <c r="G23" s="11">
        <v>0</v>
      </c>
      <c r="H23" s="11">
        <v>0</v>
      </c>
      <c r="I23">
        <f>VLOOKUP($B23,角色升星材料的需求!$B:$D,3,FALSE)</f>
        <v>36</v>
      </c>
      <c r="J23">
        <f>VLOOKUP($B23,角色升星材料的需求!$B:$D,3,FALSE)</f>
        <v>36</v>
      </c>
      <c r="K23">
        <f>VLOOKUP($B23,角色升星材料的需求!$B:$D,3,FALSE)</f>
        <v>36</v>
      </c>
      <c r="L23">
        <f>VLOOKUP($B23,角色升星材料的需求!$B:$D,3,FALSE)</f>
        <v>36</v>
      </c>
      <c r="M23">
        <f>VLOOKUP($B23,角色升星材料的需求!$B:$D,3,FALSE)</f>
        <v>36</v>
      </c>
      <c r="N23">
        <f>VLOOKUP($B23,角色升星材料的需求!$B:$D,3,FALSE)</f>
        <v>36</v>
      </c>
      <c r="O23">
        <f>VLOOKUP($B23,角色升星材料的需求!$B:$D,3,FALSE)</f>
        <v>36</v>
      </c>
      <c r="P23">
        <v>6</v>
      </c>
      <c r="R23">
        <f t="shared" si="1"/>
        <v>0</v>
      </c>
      <c r="S23">
        <f t="shared" si="2"/>
        <v>0</v>
      </c>
      <c r="T23">
        <f t="shared" si="3"/>
        <v>936</v>
      </c>
      <c r="U23">
        <f t="shared" si="4"/>
        <v>936</v>
      </c>
      <c r="V23">
        <f t="shared" si="5"/>
        <v>936</v>
      </c>
      <c r="W23">
        <f t="shared" si="6"/>
        <v>936</v>
      </c>
      <c r="X23">
        <f t="shared" si="7"/>
        <v>936</v>
      </c>
      <c r="Y23">
        <f t="shared" si="8"/>
        <v>936</v>
      </c>
      <c r="Z23">
        <f t="shared" si="9"/>
        <v>936</v>
      </c>
    </row>
    <row r="24" spans="2:26" x14ac:dyDescent="0.15">
      <c r="B24" t="s">
        <v>159</v>
      </c>
      <c r="C24" s="4">
        <v>1</v>
      </c>
      <c r="D24">
        <f>角色升星材料的需求!C20</f>
        <v>459</v>
      </c>
      <c r="E24">
        <f t="shared" si="16"/>
        <v>27540</v>
      </c>
      <c r="F24">
        <f t="shared" si="17"/>
        <v>550.79999999999995</v>
      </c>
      <c r="G24" s="11">
        <v>0</v>
      </c>
      <c r="H24" s="11">
        <v>0</v>
      </c>
      <c r="I24" s="11">
        <v>0</v>
      </c>
      <c r="J24" s="11">
        <v>0</v>
      </c>
      <c r="K24">
        <f>VLOOKUP($B24,角色升星材料的需求!$B:$D,3,FALSE)</f>
        <v>36</v>
      </c>
      <c r="L24">
        <f>VLOOKUP($B24,角色升星材料的需求!$B:$D,3,FALSE)</f>
        <v>36</v>
      </c>
      <c r="M24">
        <f>VLOOKUP($B24,角色升星材料的需求!$B:$D,3,FALSE)</f>
        <v>36</v>
      </c>
      <c r="N24">
        <f>VLOOKUP($B24,角色升星材料的需求!$B:$D,3,FALSE)</f>
        <v>36</v>
      </c>
      <c r="O24">
        <f>VLOOKUP($B24,角色升星材料的需求!$B:$D,3,FALSE)</f>
        <v>36</v>
      </c>
      <c r="P24">
        <v>6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3304.7999999999997</v>
      </c>
      <c r="W24">
        <f t="shared" si="6"/>
        <v>3304.7999999999997</v>
      </c>
      <c r="X24">
        <f t="shared" si="7"/>
        <v>3304.7999999999997</v>
      </c>
      <c r="Y24">
        <f t="shared" si="8"/>
        <v>3304.7999999999997</v>
      </c>
      <c r="Z24">
        <f t="shared" si="9"/>
        <v>3304.7999999999997</v>
      </c>
    </row>
    <row r="25" spans="2:26" x14ac:dyDescent="0.15">
      <c r="B25" t="s">
        <v>160</v>
      </c>
      <c r="C25" s="4">
        <v>1</v>
      </c>
      <c r="D25">
        <f>角色升星材料的需求!C21</f>
        <v>791</v>
      </c>
      <c r="E25">
        <f t="shared" si="16"/>
        <v>47460</v>
      </c>
      <c r="F25">
        <f t="shared" si="17"/>
        <v>949.19999999999982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>
        <f>VLOOKUP($B25,角色升星材料的需求!$B:$D,3,FALSE)</f>
        <v>72</v>
      </c>
      <c r="N25">
        <f>VLOOKUP($B25,角色升星材料的需求!$B:$D,3,FALSE)</f>
        <v>72</v>
      </c>
      <c r="O25">
        <f>VLOOKUP($B25,角色升星材料的需求!$B:$D,3,FALSE)</f>
        <v>72</v>
      </c>
      <c r="P25">
        <v>6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11390.4</v>
      </c>
      <c r="Y25">
        <f t="shared" si="8"/>
        <v>11390.4</v>
      </c>
      <c r="Z25">
        <f t="shared" si="9"/>
        <v>11390.4</v>
      </c>
    </row>
    <row r="26" spans="2:26" x14ac:dyDescent="0.15">
      <c r="B26" t="s">
        <v>161</v>
      </c>
      <c r="C26" s="4">
        <v>1</v>
      </c>
      <c r="D26">
        <f>角色升星材料的需求!C22</f>
        <v>941</v>
      </c>
      <c r="E26">
        <f t="shared" si="16"/>
        <v>56460</v>
      </c>
      <c r="F26">
        <f t="shared" si="17"/>
        <v>1129.1999999999998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>
        <f>VLOOKUP($B26,角色升星材料的需求!$B:$D,3,FALSE)</f>
        <v>72</v>
      </c>
      <c r="O26">
        <f>VLOOKUP($B26,角色升星材料的需求!$B:$D,3,FALSE)</f>
        <v>72</v>
      </c>
      <c r="P26">
        <v>6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13550.4</v>
      </c>
      <c r="Z26">
        <f t="shared" si="9"/>
        <v>13550.4</v>
      </c>
    </row>
    <row r="27" spans="2:26" x14ac:dyDescent="0.15">
      <c r="B27" t="s">
        <v>197</v>
      </c>
      <c r="C27" s="4">
        <v>1</v>
      </c>
      <c r="D27">
        <f>坐骑!O6</f>
        <v>8</v>
      </c>
      <c r="E27">
        <f t="shared" ref="E27:E29" si="18">D27/D$7*C$7</f>
        <v>480</v>
      </c>
      <c r="F27">
        <f t="shared" ref="F27:F29" si="19">D27/D$8*C$8</f>
        <v>9.6</v>
      </c>
      <c r="G27">
        <f>VLOOKUP(G$1,坐骑!$D:$J,7,FALSE)</f>
        <v>20</v>
      </c>
      <c r="H27">
        <f>VLOOKUP(H$1,坐骑!$D:$J,7,FALSE)</f>
        <v>40</v>
      </c>
      <c r="I27">
        <f>VLOOKUP(I$1,坐骑!$D:$J,7,FALSE)</f>
        <v>80</v>
      </c>
      <c r="J27">
        <f>VLOOKUP(J$1,坐骑!$D:$J,7,FALSE)</f>
        <v>10</v>
      </c>
      <c r="K27">
        <f>VLOOKUP(K$1,坐骑!$D:$J,7,FALSE)</f>
        <v>30</v>
      </c>
      <c r="L27">
        <f>VLOOKUP(L$1,坐骑!$D:$J,7,FALSE)</f>
        <v>70</v>
      </c>
      <c r="M27">
        <f>VLOOKUP(M$1,坐骑!$D:$J,7,FALSE)</f>
        <v>10</v>
      </c>
      <c r="N27">
        <f>VLOOKUP(N$1,坐骑!$D:$J,7,FALSE)</f>
        <v>30</v>
      </c>
      <c r="O27">
        <f>VLOOKUP(O$1,坐骑!$D:$J,7,FALSE)</f>
        <v>70</v>
      </c>
      <c r="P27">
        <v>6</v>
      </c>
      <c r="R27">
        <f t="shared" si="1"/>
        <v>32</v>
      </c>
      <c r="S27">
        <f t="shared" si="2"/>
        <v>64</v>
      </c>
      <c r="T27">
        <f t="shared" si="3"/>
        <v>128</v>
      </c>
      <c r="U27">
        <f t="shared" si="4"/>
        <v>16</v>
      </c>
      <c r="V27">
        <f t="shared" si="5"/>
        <v>48</v>
      </c>
      <c r="W27">
        <f t="shared" si="6"/>
        <v>112</v>
      </c>
      <c r="X27">
        <f t="shared" si="7"/>
        <v>16</v>
      </c>
      <c r="Y27">
        <f t="shared" si="8"/>
        <v>48</v>
      </c>
      <c r="Z27">
        <f t="shared" si="9"/>
        <v>112</v>
      </c>
    </row>
    <row r="28" spans="2:26" x14ac:dyDescent="0.15">
      <c r="B28" t="s">
        <v>198</v>
      </c>
      <c r="C28" s="4">
        <v>1</v>
      </c>
      <c r="D28">
        <f>坐骑!O7</f>
        <v>64.100000000000023</v>
      </c>
      <c r="E28">
        <f t="shared" si="18"/>
        <v>3846.0000000000014</v>
      </c>
      <c r="F28">
        <f t="shared" si="19"/>
        <v>76.920000000000016</v>
      </c>
      <c r="G28" s="11">
        <v>0</v>
      </c>
      <c r="H28" s="11">
        <v>0</v>
      </c>
      <c r="I28" s="11">
        <v>0</v>
      </c>
      <c r="J28">
        <f>VLOOKUP(J$1,坐骑!$D:$J,7,FALSE)</f>
        <v>10</v>
      </c>
      <c r="K28">
        <f>VLOOKUP(K$1,坐骑!$D:$J,7,FALSE)</f>
        <v>30</v>
      </c>
      <c r="L28">
        <f>VLOOKUP(L$1,坐骑!$D:$J,7,FALSE)</f>
        <v>70</v>
      </c>
      <c r="M28">
        <f>VLOOKUP(M$1,坐骑!$D:$J,7,FALSE)</f>
        <v>10</v>
      </c>
      <c r="N28">
        <f>VLOOKUP(N$1,坐骑!$D:$J,7,FALSE)</f>
        <v>30</v>
      </c>
      <c r="O28">
        <f>VLOOKUP(O$1,坐骑!$D:$J,7,FALSE)</f>
        <v>70</v>
      </c>
      <c r="P28">
        <v>6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128.20000000000002</v>
      </c>
      <c r="V28">
        <f t="shared" si="5"/>
        <v>384.60000000000008</v>
      </c>
      <c r="W28">
        <f t="shared" si="6"/>
        <v>897.4000000000002</v>
      </c>
      <c r="X28">
        <f t="shared" si="7"/>
        <v>128.20000000000002</v>
      </c>
      <c r="Y28">
        <f t="shared" si="8"/>
        <v>384.60000000000008</v>
      </c>
      <c r="Z28">
        <f t="shared" si="9"/>
        <v>897.4000000000002</v>
      </c>
    </row>
    <row r="29" spans="2:26" x14ac:dyDescent="0.15">
      <c r="B29" t="s">
        <v>199</v>
      </c>
      <c r="C29" s="4">
        <v>1</v>
      </c>
      <c r="D29">
        <f>坐骑!O8</f>
        <v>513.19999999999982</v>
      </c>
      <c r="E29">
        <f t="shared" si="18"/>
        <v>30791.999999999989</v>
      </c>
      <c r="F29">
        <f t="shared" si="19"/>
        <v>615.83999999999969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>
        <f>VLOOKUP(M$1,坐骑!$D:$J,7,FALSE)</f>
        <v>10</v>
      </c>
      <c r="N29">
        <f>VLOOKUP(N$1,坐骑!$D:$J,7,FALSE)</f>
        <v>30</v>
      </c>
      <c r="O29">
        <f>VLOOKUP(O$1,坐骑!$D:$J,7,FALSE)</f>
        <v>70</v>
      </c>
      <c r="P29">
        <v>6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1026.3999999999994</v>
      </c>
      <c r="Y29">
        <f t="shared" si="8"/>
        <v>3079.1999999999985</v>
      </c>
      <c r="Z29">
        <f t="shared" si="9"/>
        <v>7184.7999999999965</v>
      </c>
    </row>
    <row r="31" spans="2:26" x14ac:dyDescent="0.15">
      <c r="Q31" t="s">
        <v>219</v>
      </c>
      <c r="R31">
        <f>SUM(R7:R29)</f>
        <v>906.75555555555547</v>
      </c>
      <c r="S31">
        <f t="shared" ref="S31:Z31" si="20">SUM(S7:S29)</f>
        <v>1500.7999999999997</v>
      </c>
      <c r="T31">
        <f t="shared" si="20"/>
        <v>3615.9999999999995</v>
      </c>
      <c r="U31">
        <f t="shared" si="20"/>
        <v>5883.3555555555549</v>
      </c>
      <c r="V31">
        <f t="shared" si="20"/>
        <v>13964.499999999996</v>
      </c>
      <c r="W31">
        <f t="shared" si="20"/>
        <v>23480.733333333337</v>
      </c>
      <c r="X31">
        <f t="shared" si="20"/>
        <v>52773.75163398694</v>
      </c>
      <c r="Y31">
        <f t="shared" si="20"/>
        <v>104793.73333333334</v>
      </c>
      <c r="Z31">
        <f t="shared" si="20"/>
        <v>167319.19999999992</v>
      </c>
    </row>
    <row r="32" spans="2:26" x14ac:dyDescent="0.15">
      <c r="Q32" t="s">
        <v>222</v>
      </c>
      <c r="R32">
        <f t="shared" ref="R32:Z32" si="21">R31-R29-R28-R27-R10</f>
        <v>713.95555555555552</v>
      </c>
      <c r="S32">
        <f t="shared" si="21"/>
        <v>1083.9999999999998</v>
      </c>
      <c r="T32">
        <f t="shared" si="21"/>
        <v>2751.2</v>
      </c>
      <c r="U32">
        <f t="shared" si="21"/>
        <v>4233.1555555555551</v>
      </c>
      <c r="V32">
        <f t="shared" si="21"/>
        <v>10487.499999999996</v>
      </c>
      <c r="W32">
        <f t="shared" si="21"/>
        <v>16348.933333333338</v>
      </c>
      <c r="X32">
        <f t="shared" si="21"/>
        <v>39322.351633986938</v>
      </c>
      <c r="Y32">
        <f t="shared" si="21"/>
        <v>76683.133333333331</v>
      </c>
      <c r="Z32">
        <f t="shared" si="21"/>
        <v>109882.99999999997</v>
      </c>
    </row>
    <row r="37" spans="2:10" x14ac:dyDescent="0.15">
      <c r="B37" t="s">
        <v>227</v>
      </c>
      <c r="C37" s="4">
        <v>1</v>
      </c>
      <c r="D37">
        <f>角色强化!C3</f>
        <v>80</v>
      </c>
      <c r="E37">
        <f t="shared" ref="E37:E38" si="22">D37/D$7*C$7</f>
        <v>4800</v>
      </c>
      <c r="F37">
        <f t="shared" ref="F37:F38" si="23">D37/D$8*C$8</f>
        <v>96</v>
      </c>
    </row>
    <row r="38" spans="2:10" x14ac:dyDescent="0.15">
      <c r="B38" t="s">
        <v>228</v>
      </c>
      <c r="C38" s="4">
        <v>1</v>
      </c>
      <c r="D38">
        <f>角色强化!C4</f>
        <v>200</v>
      </c>
      <c r="E38">
        <f t="shared" si="22"/>
        <v>12000</v>
      </c>
      <c r="F38">
        <f t="shared" si="23"/>
        <v>240</v>
      </c>
    </row>
    <row r="39" spans="2:10" x14ac:dyDescent="0.15">
      <c r="B39" t="s">
        <v>177</v>
      </c>
      <c r="C39" s="4">
        <v>1</v>
      </c>
      <c r="D39">
        <f>珠宝!J8</f>
        <v>3.3333333333333335</v>
      </c>
      <c r="E39">
        <f t="shared" ref="E39:E47" si="24">D39/D$7*C$7</f>
        <v>200</v>
      </c>
      <c r="F39">
        <f t="shared" ref="F39:F47" si="25">D39/D$8*C$8</f>
        <v>3.9999999999999996</v>
      </c>
    </row>
    <row r="40" spans="2:10" x14ac:dyDescent="0.15">
      <c r="B40" t="s">
        <v>178</v>
      </c>
      <c r="C40" s="4">
        <v>1</v>
      </c>
      <c r="D40">
        <f>珠宝!J9</f>
        <v>6.666666666666667</v>
      </c>
      <c r="E40">
        <f t="shared" si="24"/>
        <v>400</v>
      </c>
      <c r="F40">
        <f t="shared" si="25"/>
        <v>7.9999999999999991</v>
      </c>
    </row>
    <row r="41" spans="2:10" x14ac:dyDescent="0.15">
      <c r="B41" t="s">
        <v>179</v>
      </c>
      <c r="C41" s="4">
        <v>1</v>
      </c>
      <c r="D41">
        <f>珠宝!J10</f>
        <v>13.333333333333334</v>
      </c>
      <c r="E41">
        <f t="shared" si="24"/>
        <v>800</v>
      </c>
      <c r="F41">
        <f t="shared" si="25"/>
        <v>15.999999999999998</v>
      </c>
    </row>
    <row r="42" spans="2:10" x14ac:dyDescent="0.15">
      <c r="B42" t="s">
        <v>180</v>
      </c>
      <c r="C42" s="4">
        <v>1</v>
      </c>
      <c r="D42">
        <f>珠宝!J11</f>
        <v>26.666666666666668</v>
      </c>
      <c r="E42">
        <f t="shared" si="24"/>
        <v>1600</v>
      </c>
      <c r="F42">
        <f t="shared" si="25"/>
        <v>31.999999999999996</v>
      </c>
    </row>
    <row r="43" spans="2:10" x14ac:dyDescent="0.15">
      <c r="B43" t="s">
        <v>181</v>
      </c>
      <c r="C43" s="4">
        <v>1</v>
      </c>
      <c r="D43">
        <f>珠宝!J12</f>
        <v>53.374999999999993</v>
      </c>
      <c r="E43">
        <f t="shared" si="24"/>
        <v>3202.4999999999995</v>
      </c>
      <c r="F43">
        <f t="shared" si="25"/>
        <v>64.049999999999983</v>
      </c>
      <c r="G43">
        <v>100</v>
      </c>
    </row>
    <row r="44" spans="2:10" x14ac:dyDescent="0.15">
      <c r="B44" t="s">
        <v>182</v>
      </c>
      <c r="C44" s="4">
        <v>1</v>
      </c>
      <c r="D44">
        <f>珠宝!J13</f>
        <v>106.79166666666663</v>
      </c>
      <c r="E44">
        <f t="shared" si="24"/>
        <v>6407.4999999999982</v>
      </c>
      <c r="F44">
        <f t="shared" si="25"/>
        <v>128.14999999999995</v>
      </c>
      <c r="G44">
        <v>200</v>
      </c>
    </row>
    <row r="45" spans="2:10" x14ac:dyDescent="0.15">
      <c r="B45" t="s">
        <v>183</v>
      </c>
      <c r="C45" s="4">
        <v>1</v>
      </c>
      <c r="D45">
        <f>珠宝!J14</f>
        <v>213.66666666666663</v>
      </c>
      <c r="E45">
        <f t="shared" si="24"/>
        <v>12819.999999999998</v>
      </c>
      <c r="F45">
        <f t="shared" si="25"/>
        <v>256.39999999999992</v>
      </c>
      <c r="G45">
        <f t="shared" ref="G45:G47" si="26">G44*4</f>
        <v>800</v>
      </c>
    </row>
    <row r="46" spans="2:10" x14ac:dyDescent="0.15">
      <c r="B46" t="s">
        <v>184</v>
      </c>
      <c r="C46" s="4">
        <v>1</v>
      </c>
      <c r="D46">
        <f>珠宝!J15</f>
        <v>427.50000000000006</v>
      </c>
      <c r="E46">
        <f t="shared" si="24"/>
        <v>25650.000000000004</v>
      </c>
      <c r="F46">
        <f t="shared" si="25"/>
        <v>513</v>
      </c>
      <c r="G46">
        <f t="shared" si="26"/>
        <v>3200</v>
      </c>
    </row>
    <row r="47" spans="2:10" x14ac:dyDescent="0.15">
      <c r="B47" t="s">
        <v>185</v>
      </c>
      <c r="C47" s="4">
        <v>1</v>
      </c>
      <c r="D47">
        <f>珠宝!J16</f>
        <v>855.20833333333337</v>
      </c>
      <c r="E47">
        <f t="shared" si="24"/>
        <v>51312.5</v>
      </c>
      <c r="F47">
        <f t="shared" si="25"/>
        <v>1026.25</v>
      </c>
      <c r="G47">
        <f t="shared" si="26"/>
        <v>12800</v>
      </c>
      <c r="H47">
        <f>24*5</f>
        <v>120</v>
      </c>
      <c r="I47">
        <f>F47*H47</f>
        <v>123150</v>
      </c>
      <c r="J47">
        <f>G47*H47</f>
        <v>1536000</v>
      </c>
    </row>
    <row r="48" spans="2:10" x14ac:dyDescent="0.15">
      <c r="I48">
        <f>10</f>
        <v>10</v>
      </c>
    </row>
    <row r="49" spans="9:10" x14ac:dyDescent="0.15">
      <c r="I49">
        <f>I47/I48</f>
        <v>12315</v>
      </c>
      <c r="J49">
        <f>J47/I48</f>
        <v>153600</v>
      </c>
    </row>
    <row r="16384" spans="2:2" x14ac:dyDescent="0.15">
      <c r="B16384" t="s">
        <v>11</v>
      </c>
    </row>
    <row r="16385" spans="2:2" x14ac:dyDescent="0.15">
      <c r="B16385" t="s">
        <v>85</v>
      </c>
    </row>
    <row r="16386" spans="2:2" x14ac:dyDescent="0.15">
      <c r="B16386" t="s">
        <v>9</v>
      </c>
    </row>
    <row r="16387" spans="2:2" x14ac:dyDescent="0.15">
      <c r="B16387" t="s">
        <v>11</v>
      </c>
    </row>
    <row r="16388" spans="2:2" x14ac:dyDescent="0.15">
      <c r="B16388" t="s">
        <v>13</v>
      </c>
    </row>
    <row r="16389" spans="2:2" x14ac:dyDescent="0.15">
      <c r="B16389" t="s">
        <v>128</v>
      </c>
    </row>
    <row r="16390" spans="2:2" x14ac:dyDescent="0.15">
      <c r="B16390" t="s">
        <v>129</v>
      </c>
    </row>
    <row r="16391" spans="2:2" x14ac:dyDescent="0.15">
      <c r="B16391" t="s">
        <v>130</v>
      </c>
    </row>
    <row r="16392" spans="2:2" x14ac:dyDescent="0.15">
      <c r="B16392" t="s">
        <v>139</v>
      </c>
    </row>
    <row r="16393" spans="2:2" x14ac:dyDescent="0.15">
      <c r="B16393" t="s">
        <v>140</v>
      </c>
    </row>
    <row r="16394" spans="2:2" x14ac:dyDescent="0.15">
      <c r="B16394" t="s">
        <v>141</v>
      </c>
    </row>
    <row r="16395" spans="2:2" x14ac:dyDescent="0.15">
      <c r="B16395" t="s">
        <v>142</v>
      </c>
    </row>
    <row r="16396" spans="2:2" x14ac:dyDescent="0.15">
      <c r="B16396" t="s">
        <v>143</v>
      </c>
    </row>
    <row r="16397" spans="2:2" x14ac:dyDescent="0.15">
      <c r="B16397" t="s">
        <v>144</v>
      </c>
    </row>
    <row r="16398" spans="2:2" x14ac:dyDescent="0.15">
      <c r="B16398" t="s">
        <v>145</v>
      </c>
    </row>
    <row r="16399" spans="2:2" x14ac:dyDescent="0.15">
      <c r="B16399" t="s">
        <v>157</v>
      </c>
    </row>
    <row r="16400" spans="2:2" x14ac:dyDescent="0.15">
      <c r="B16400" t="s">
        <v>158</v>
      </c>
    </row>
    <row r="16401" spans="2:2" x14ac:dyDescent="0.15">
      <c r="B16401" t="s">
        <v>159</v>
      </c>
    </row>
    <row r="16402" spans="2:2" x14ac:dyDescent="0.15">
      <c r="B16402" t="s">
        <v>160</v>
      </c>
    </row>
    <row r="16403" spans="2:2" x14ac:dyDescent="0.15">
      <c r="B16403" t="s">
        <v>161</v>
      </c>
    </row>
    <row r="16404" spans="2:2" x14ac:dyDescent="0.15">
      <c r="B16404" t="s">
        <v>177</v>
      </c>
    </row>
    <row r="16405" spans="2:2" x14ac:dyDescent="0.15">
      <c r="B16405" t="s">
        <v>178</v>
      </c>
    </row>
    <row r="16406" spans="2:2" x14ac:dyDescent="0.15">
      <c r="B16406" t="s">
        <v>179</v>
      </c>
    </row>
    <row r="16407" spans="2:2" x14ac:dyDescent="0.15">
      <c r="B16407" t="s">
        <v>180</v>
      </c>
    </row>
    <row r="16408" spans="2:2" x14ac:dyDescent="0.15">
      <c r="B16408" t="s">
        <v>181</v>
      </c>
    </row>
    <row r="16409" spans="2:2" x14ac:dyDescent="0.15">
      <c r="B16409" t="s">
        <v>182</v>
      </c>
    </row>
    <row r="16410" spans="2:2" x14ac:dyDescent="0.15">
      <c r="B16410" t="s">
        <v>183</v>
      </c>
    </row>
    <row r="16411" spans="2:2" x14ac:dyDescent="0.15">
      <c r="B16411" t="s">
        <v>184</v>
      </c>
    </row>
    <row r="16412" spans="2:2" x14ac:dyDescent="0.15">
      <c r="B16412" t="s">
        <v>185</v>
      </c>
    </row>
    <row r="16413" spans="2:2" x14ac:dyDescent="0.15">
      <c r="B16413" t="s">
        <v>197</v>
      </c>
    </row>
    <row r="16414" spans="2:2" x14ac:dyDescent="0.15">
      <c r="B16414" t="s">
        <v>198</v>
      </c>
    </row>
    <row r="16415" spans="2:2" x14ac:dyDescent="0.15">
      <c r="B16415" t="s">
        <v>199</v>
      </c>
    </row>
    <row r="32768" spans="2:2" x14ac:dyDescent="0.15">
      <c r="B32768" t="s">
        <v>11</v>
      </c>
    </row>
    <row r="32769" spans="2:2" x14ac:dyDescent="0.15">
      <c r="B32769" t="s">
        <v>85</v>
      </c>
    </row>
    <row r="32770" spans="2:2" x14ac:dyDescent="0.15">
      <c r="B32770" t="s">
        <v>9</v>
      </c>
    </row>
    <row r="32771" spans="2:2" x14ac:dyDescent="0.15">
      <c r="B32771" t="s">
        <v>11</v>
      </c>
    </row>
    <row r="32772" spans="2:2" x14ac:dyDescent="0.15">
      <c r="B32772" t="s">
        <v>13</v>
      </c>
    </row>
    <row r="32773" spans="2:2" x14ac:dyDescent="0.15">
      <c r="B32773" t="s">
        <v>128</v>
      </c>
    </row>
    <row r="32774" spans="2:2" x14ac:dyDescent="0.15">
      <c r="B32774" t="s">
        <v>129</v>
      </c>
    </row>
    <row r="32775" spans="2:2" x14ac:dyDescent="0.15">
      <c r="B32775" t="s">
        <v>130</v>
      </c>
    </row>
    <row r="32776" spans="2:2" x14ac:dyDescent="0.15">
      <c r="B32776" t="s">
        <v>139</v>
      </c>
    </row>
    <row r="32777" spans="2:2" x14ac:dyDescent="0.15">
      <c r="B32777" t="s">
        <v>140</v>
      </c>
    </row>
    <row r="32778" spans="2:2" x14ac:dyDescent="0.15">
      <c r="B32778" t="s">
        <v>141</v>
      </c>
    </row>
    <row r="32779" spans="2:2" x14ac:dyDescent="0.15">
      <c r="B32779" t="s">
        <v>142</v>
      </c>
    </row>
    <row r="32780" spans="2:2" x14ac:dyDescent="0.15">
      <c r="B32780" t="s">
        <v>143</v>
      </c>
    </row>
    <row r="32781" spans="2:2" x14ac:dyDescent="0.15">
      <c r="B32781" t="s">
        <v>144</v>
      </c>
    </row>
    <row r="32782" spans="2:2" x14ac:dyDescent="0.15">
      <c r="B32782" t="s">
        <v>145</v>
      </c>
    </row>
    <row r="32783" spans="2:2" x14ac:dyDescent="0.15">
      <c r="B32783" t="s">
        <v>157</v>
      </c>
    </row>
    <row r="32784" spans="2:2" x14ac:dyDescent="0.15">
      <c r="B32784" t="s">
        <v>158</v>
      </c>
    </row>
    <row r="32785" spans="2:2" x14ac:dyDescent="0.15">
      <c r="B32785" t="s">
        <v>159</v>
      </c>
    </row>
    <row r="32786" spans="2:2" x14ac:dyDescent="0.15">
      <c r="B32786" t="s">
        <v>160</v>
      </c>
    </row>
    <row r="32787" spans="2:2" x14ac:dyDescent="0.15">
      <c r="B32787" t="s">
        <v>161</v>
      </c>
    </row>
    <row r="32788" spans="2:2" x14ac:dyDescent="0.15">
      <c r="B32788" t="s">
        <v>177</v>
      </c>
    </row>
    <row r="32789" spans="2:2" x14ac:dyDescent="0.15">
      <c r="B32789" t="s">
        <v>178</v>
      </c>
    </row>
    <row r="32790" spans="2:2" x14ac:dyDescent="0.15">
      <c r="B32790" t="s">
        <v>179</v>
      </c>
    </row>
    <row r="32791" spans="2:2" x14ac:dyDescent="0.15">
      <c r="B32791" t="s">
        <v>180</v>
      </c>
    </row>
    <row r="32792" spans="2:2" x14ac:dyDescent="0.15">
      <c r="B32792" t="s">
        <v>181</v>
      </c>
    </row>
    <row r="32793" spans="2:2" x14ac:dyDescent="0.15">
      <c r="B32793" t="s">
        <v>182</v>
      </c>
    </row>
    <row r="32794" spans="2:2" x14ac:dyDescent="0.15">
      <c r="B32794" t="s">
        <v>183</v>
      </c>
    </row>
    <row r="32795" spans="2:2" x14ac:dyDescent="0.15">
      <c r="B32795" t="s">
        <v>184</v>
      </c>
    </row>
    <row r="32796" spans="2:2" x14ac:dyDescent="0.15">
      <c r="B32796" t="s">
        <v>185</v>
      </c>
    </row>
    <row r="32797" spans="2:2" x14ac:dyDescent="0.15">
      <c r="B32797" t="s">
        <v>197</v>
      </c>
    </row>
    <row r="32798" spans="2:2" x14ac:dyDescent="0.15">
      <c r="B32798" t="s">
        <v>198</v>
      </c>
    </row>
    <row r="32799" spans="2:2" x14ac:dyDescent="0.15">
      <c r="B32799" t="s">
        <v>199</v>
      </c>
    </row>
    <row r="49152" spans="2:2" x14ac:dyDescent="0.15">
      <c r="B49152" t="s">
        <v>11</v>
      </c>
    </row>
    <row r="49153" spans="2:2" x14ac:dyDescent="0.15">
      <c r="B49153" t="s">
        <v>85</v>
      </c>
    </row>
    <row r="49154" spans="2:2" x14ac:dyDescent="0.15">
      <c r="B49154" t="s">
        <v>9</v>
      </c>
    </row>
    <row r="49155" spans="2:2" x14ac:dyDescent="0.15">
      <c r="B49155" t="s">
        <v>11</v>
      </c>
    </row>
    <row r="49156" spans="2:2" x14ac:dyDescent="0.15">
      <c r="B49156" t="s">
        <v>13</v>
      </c>
    </row>
    <row r="49157" spans="2:2" x14ac:dyDescent="0.15">
      <c r="B49157" t="s">
        <v>128</v>
      </c>
    </row>
    <row r="49158" spans="2:2" x14ac:dyDescent="0.15">
      <c r="B49158" t="s">
        <v>129</v>
      </c>
    </row>
    <row r="49159" spans="2:2" x14ac:dyDescent="0.15">
      <c r="B49159" t="s">
        <v>130</v>
      </c>
    </row>
    <row r="49160" spans="2:2" x14ac:dyDescent="0.15">
      <c r="B49160" t="s">
        <v>139</v>
      </c>
    </row>
    <row r="49161" spans="2:2" x14ac:dyDescent="0.15">
      <c r="B49161" t="s">
        <v>140</v>
      </c>
    </row>
    <row r="49162" spans="2:2" x14ac:dyDescent="0.15">
      <c r="B49162" t="s">
        <v>141</v>
      </c>
    </row>
    <row r="49163" spans="2:2" x14ac:dyDescent="0.15">
      <c r="B49163" t="s">
        <v>142</v>
      </c>
    </row>
    <row r="49164" spans="2:2" x14ac:dyDescent="0.15">
      <c r="B49164" t="s">
        <v>143</v>
      </c>
    </row>
    <row r="49165" spans="2:2" x14ac:dyDescent="0.15">
      <c r="B49165" t="s">
        <v>144</v>
      </c>
    </row>
    <row r="49166" spans="2:2" x14ac:dyDescent="0.15">
      <c r="B49166" t="s">
        <v>145</v>
      </c>
    </row>
    <row r="49167" spans="2:2" x14ac:dyDescent="0.15">
      <c r="B49167" t="s">
        <v>157</v>
      </c>
    </row>
    <row r="49168" spans="2:2" x14ac:dyDescent="0.15">
      <c r="B49168" t="s">
        <v>158</v>
      </c>
    </row>
    <row r="49169" spans="2:2" x14ac:dyDescent="0.15">
      <c r="B49169" t="s">
        <v>159</v>
      </c>
    </row>
    <row r="49170" spans="2:2" x14ac:dyDescent="0.15">
      <c r="B49170" t="s">
        <v>160</v>
      </c>
    </row>
    <row r="49171" spans="2:2" x14ac:dyDescent="0.15">
      <c r="B49171" t="s">
        <v>161</v>
      </c>
    </row>
    <row r="49172" spans="2:2" x14ac:dyDescent="0.15">
      <c r="B49172" t="s">
        <v>177</v>
      </c>
    </row>
    <row r="49173" spans="2:2" x14ac:dyDescent="0.15">
      <c r="B49173" t="s">
        <v>178</v>
      </c>
    </row>
    <row r="49174" spans="2:2" x14ac:dyDescent="0.15">
      <c r="B49174" t="s">
        <v>179</v>
      </c>
    </row>
    <row r="49175" spans="2:2" x14ac:dyDescent="0.15">
      <c r="B49175" t="s">
        <v>180</v>
      </c>
    </row>
    <row r="49176" spans="2:2" x14ac:dyDescent="0.15">
      <c r="B49176" t="s">
        <v>181</v>
      </c>
    </row>
    <row r="49177" spans="2:2" x14ac:dyDescent="0.15">
      <c r="B49177" t="s">
        <v>182</v>
      </c>
    </row>
    <row r="49178" spans="2:2" x14ac:dyDescent="0.15">
      <c r="B49178" t="s">
        <v>183</v>
      </c>
    </row>
    <row r="49179" spans="2:2" x14ac:dyDescent="0.15">
      <c r="B49179" t="s">
        <v>184</v>
      </c>
    </row>
    <row r="49180" spans="2:2" x14ac:dyDescent="0.15">
      <c r="B49180" t="s">
        <v>185</v>
      </c>
    </row>
    <row r="49181" spans="2:2" x14ac:dyDescent="0.15">
      <c r="B49181" t="s">
        <v>197</v>
      </c>
    </row>
    <row r="49182" spans="2:2" x14ac:dyDescent="0.15">
      <c r="B49182" t="s">
        <v>198</v>
      </c>
    </row>
    <row r="49183" spans="2:2" x14ac:dyDescent="0.15">
      <c r="B49183" t="s">
        <v>199</v>
      </c>
    </row>
    <row r="65536" spans="2:2" x14ac:dyDescent="0.15">
      <c r="B65536" t="s">
        <v>11</v>
      </c>
    </row>
    <row r="65537" spans="2:2" x14ac:dyDescent="0.15">
      <c r="B65537" t="s">
        <v>85</v>
      </c>
    </row>
    <row r="65538" spans="2:2" x14ac:dyDescent="0.15">
      <c r="B65538" t="s">
        <v>9</v>
      </c>
    </row>
    <row r="65539" spans="2:2" x14ac:dyDescent="0.15">
      <c r="B65539" t="s">
        <v>11</v>
      </c>
    </row>
    <row r="65540" spans="2:2" x14ac:dyDescent="0.15">
      <c r="B65540" t="s">
        <v>13</v>
      </c>
    </row>
    <row r="65541" spans="2:2" x14ac:dyDescent="0.15">
      <c r="B65541" t="s">
        <v>128</v>
      </c>
    </row>
    <row r="65542" spans="2:2" x14ac:dyDescent="0.15">
      <c r="B65542" t="s">
        <v>129</v>
      </c>
    </row>
    <row r="65543" spans="2:2" x14ac:dyDescent="0.15">
      <c r="B65543" t="s">
        <v>130</v>
      </c>
    </row>
    <row r="65544" spans="2:2" x14ac:dyDescent="0.15">
      <c r="B65544" t="s">
        <v>139</v>
      </c>
    </row>
    <row r="65545" spans="2:2" x14ac:dyDescent="0.15">
      <c r="B65545" t="s">
        <v>140</v>
      </c>
    </row>
    <row r="65546" spans="2:2" x14ac:dyDescent="0.15">
      <c r="B65546" t="s">
        <v>141</v>
      </c>
    </row>
    <row r="65547" spans="2:2" x14ac:dyDescent="0.15">
      <c r="B65547" t="s">
        <v>142</v>
      </c>
    </row>
    <row r="65548" spans="2:2" x14ac:dyDescent="0.15">
      <c r="B65548" t="s">
        <v>143</v>
      </c>
    </row>
    <row r="65549" spans="2:2" x14ac:dyDescent="0.15">
      <c r="B65549" t="s">
        <v>144</v>
      </c>
    </row>
    <row r="65550" spans="2:2" x14ac:dyDescent="0.15">
      <c r="B65550" t="s">
        <v>145</v>
      </c>
    </row>
    <row r="65551" spans="2:2" x14ac:dyDescent="0.15">
      <c r="B65551" t="s">
        <v>157</v>
      </c>
    </row>
    <row r="65552" spans="2:2" x14ac:dyDescent="0.15">
      <c r="B65552" t="s">
        <v>158</v>
      </c>
    </row>
    <row r="65553" spans="2:2" x14ac:dyDescent="0.15">
      <c r="B65553" t="s">
        <v>159</v>
      </c>
    </row>
    <row r="65554" spans="2:2" x14ac:dyDescent="0.15">
      <c r="B65554" t="s">
        <v>160</v>
      </c>
    </row>
    <row r="65555" spans="2:2" x14ac:dyDescent="0.15">
      <c r="B65555" t="s">
        <v>161</v>
      </c>
    </row>
    <row r="65556" spans="2:2" x14ac:dyDescent="0.15">
      <c r="B65556" t="s">
        <v>177</v>
      </c>
    </row>
    <row r="65557" spans="2:2" x14ac:dyDescent="0.15">
      <c r="B65557" t="s">
        <v>178</v>
      </c>
    </row>
    <row r="65558" spans="2:2" x14ac:dyDescent="0.15">
      <c r="B65558" t="s">
        <v>179</v>
      </c>
    </row>
    <row r="65559" spans="2:2" x14ac:dyDescent="0.15">
      <c r="B65559" t="s">
        <v>180</v>
      </c>
    </row>
    <row r="65560" spans="2:2" x14ac:dyDescent="0.15">
      <c r="B65560" t="s">
        <v>181</v>
      </c>
    </row>
    <row r="65561" spans="2:2" x14ac:dyDescent="0.15">
      <c r="B65561" t="s">
        <v>182</v>
      </c>
    </row>
    <row r="65562" spans="2:2" x14ac:dyDescent="0.15">
      <c r="B65562" t="s">
        <v>183</v>
      </c>
    </row>
    <row r="65563" spans="2:2" x14ac:dyDescent="0.15">
      <c r="B65563" t="s">
        <v>184</v>
      </c>
    </row>
    <row r="65564" spans="2:2" x14ac:dyDescent="0.15">
      <c r="B65564" t="s">
        <v>185</v>
      </c>
    </row>
    <row r="65565" spans="2:2" x14ac:dyDescent="0.15">
      <c r="B65565" t="s">
        <v>197</v>
      </c>
    </row>
    <row r="65566" spans="2:2" x14ac:dyDescent="0.15">
      <c r="B65566" t="s">
        <v>198</v>
      </c>
    </row>
    <row r="65567" spans="2:2" x14ac:dyDescent="0.15">
      <c r="B65567" t="s">
        <v>199</v>
      </c>
    </row>
    <row r="81920" spans="2:2" x14ac:dyDescent="0.15">
      <c r="B81920" t="s">
        <v>11</v>
      </c>
    </row>
    <row r="81921" spans="2:2" x14ac:dyDescent="0.15">
      <c r="B81921" t="s">
        <v>85</v>
      </c>
    </row>
    <row r="81922" spans="2:2" x14ac:dyDescent="0.15">
      <c r="B81922" t="s">
        <v>9</v>
      </c>
    </row>
    <row r="81923" spans="2:2" x14ac:dyDescent="0.15">
      <c r="B81923" t="s">
        <v>11</v>
      </c>
    </row>
    <row r="81924" spans="2:2" x14ac:dyDescent="0.15">
      <c r="B81924" t="s">
        <v>13</v>
      </c>
    </row>
    <row r="81925" spans="2:2" x14ac:dyDescent="0.15">
      <c r="B81925" t="s">
        <v>128</v>
      </c>
    </row>
    <row r="81926" spans="2:2" x14ac:dyDescent="0.15">
      <c r="B81926" t="s">
        <v>129</v>
      </c>
    </row>
    <row r="81927" spans="2:2" x14ac:dyDescent="0.15">
      <c r="B81927" t="s">
        <v>130</v>
      </c>
    </row>
    <row r="81928" spans="2:2" x14ac:dyDescent="0.15">
      <c r="B81928" t="s">
        <v>139</v>
      </c>
    </row>
    <row r="81929" spans="2:2" x14ac:dyDescent="0.15">
      <c r="B81929" t="s">
        <v>140</v>
      </c>
    </row>
    <row r="81930" spans="2:2" x14ac:dyDescent="0.15">
      <c r="B81930" t="s">
        <v>141</v>
      </c>
    </row>
    <row r="81931" spans="2:2" x14ac:dyDescent="0.15">
      <c r="B81931" t="s">
        <v>142</v>
      </c>
    </row>
    <row r="81932" spans="2:2" x14ac:dyDescent="0.15">
      <c r="B81932" t="s">
        <v>143</v>
      </c>
    </row>
    <row r="81933" spans="2:2" x14ac:dyDescent="0.15">
      <c r="B81933" t="s">
        <v>144</v>
      </c>
    </row>
    <row r="81934" spans="2:2" x14ac:dyDescent="0.15">
      <c r="B81934" t="s">
        <v>145</v>
      </c>
    </row>
    <row r="81935" spans="2:2" x14ac:dyDescent="0.15">
      <c r="B81935" t="s">
        <v>157</v>
      </c>
    </row>
    <row r="81936" spans="2:2" x14ac:dyDescent="0.15">
      <c r="B81936" t="s">
        <v>158</v>
      </c>
    </row>
    <row r="81937" spans="2:2" x14ac:dyDescent="0.15">
      <c r="B81937" t="s">
        <v>159</v>
      </c>
    </row>
    <row r="81938" spans="2:2" x14ac:dyDescent="0.15">
      <c r="B81938" t="s">
        <v>160</v>
      </c>
    </row>
    <row r="81939" spans="2:2" x14ac:dyDescent="0.15">
      <c r="B81939" t="s">
        <v>161</v>
      </c>
    </row>
    <row r="81940" spans="2:2" x14ac:dyDescent="0.15">
      <c r="B81940" t="s">
        <v>177</v>
      </c>
    </row>
    <row r="81941" spans="2:2" x14ac:dyDescent="0.15">
      <c r="B81941" t="s">
        <v>178</v>
      </c>
    </row>
    <row r="81942" spans="2:2" x14ac:dyDescent="0.15">
      <c r="B81942" t="s">
        <v>179</v>
      </c>
    </row>
    <row r="81943" spans="2:2" x14ac:dyDescent="0.15">
      <c r="B81943" t="s">
        <v>180</v>
      </c>
    </row>
    <row r="81944" spans="2:2" x14ac:dyDescent="0.15">
      <c r="B81944" t="s">
        <v>181</v>
      </c>
    </row>
    <row r="81945" spans="2:2" x14ac:dyDescent="0.15">
      <c r="B81945" t="s">
        <v>182</v>
      </c>
    </row>
    <row r="81946" spans="2:2" x14ac:dyDescent="0.15">
      <c r="B81946" t="s">
        <v>183</v>
      </c>
    </row>
    <row r="81947" spans="2:2" x14ac:dyDescent="0.15">
      <c r="B81947" t="s">
        <v>184</v>
      </c>
    </row>
    <row r="81948" spans="2:2" x14ac:dyDescent="0.15">
      <c r="B81948" t="s">
        <v>185</v>
      </c>
    </row>
    <row r="81949" spans="2:2" x14ac:dyDescent="0.15">
      <c r="B81949" t="s">
        <v>197</v>
      </c>
    </row>
    <row r="81950" spans="2:2" x14ac:dyDescent="0.15">
      <c r="B81950" t="s">
        <v>198</v>
      </c>
    </row>
    <row r="81951" spans="2:2" x14ac:dyDescent="0.15">
      <c r="B81951" t="s">
        <v>199</v>
      </c>
    </row>
    <row r="98304" spans="2:2" x14ac:dyDescent="0.15">
      <c r="B98304" t="s">
        <v>11</v>
      </c>
    </row>
    <row r="98305" spans="2:2" x14ac:dyDescent="0.15">
      <c r="B98305" t="s">
        <v>85</v>
      </c>
    </row>
    <row r="98306" spans="2:2" x14ac:dyDescent="0.15">
      <c r="B98306" t="s">
        <v>9</v>
      </c>
    </row>
    <row r="98307" spans="2:2" x14ac:dyDescent="0.15">
      <c r="B98307" t="s">
        <v>11</v>
      </c>
    </row>
    <row r="98308" spans="2:2" x14ac:dyDescent="0.15">
      <c r="B98308" t="s">
        <v>13</v>
      </c>
    </row>
    <row r="98309" spans="2:2" x14ac:dyDescent="0.15">
      <c r="B98309" t="s">
        <v>128</v>
      </c>
    </row>
    <row r="98310" spans="2:2" x14ac:dyDescent="0.15">
      <c r="B98310" t="s">
        <v>129</v>
      </c>
    </row>
    <row r="98311" spans="2:2" x14ac:dyDescent="0.15">
      <c r="B98311" t="s">
        <v>130</v>
      </c>
    </row>
    <row r="98312" spans="2:2" x14ac:dyDescent="0.15">
      <c r="B98312" t="s">
        <v>139</v>
      </c>
    </row>
    <row r="98313" spans="2:2" x14ac:dyDescent="0.15">
      <c r="B98313" t="s">
        <v>140</v>
      </c>
    </row>
    <row r="98314" spans="2:2" x14ac:dyDescent="0.15">
      <c r="B98314" t="s">
        <v>141</v>
      </c>
    </row>
    <row r="98315" spans="2:2" x14ac:dyDescent="0.15">
      <c r="B98315" t="s">
        <v>142</v>
      </c>
    </row>
    <row r="98316" spans="2:2" x14ac:dyDescent="0.15">
      <c r="B98316" t="s">
        <v>143</v>
      </c>
    </row>
    <row r="98317" spans="2:2" x14ac:dyDescent="0.15">
      <c r="B98317" t="s">
        <v>144</v>
      </c>
    </row>
    <row r="98318" spans="2:2" x14ac:dyDescent="0.15">
      <c r="B98318" t="s">
        <v>145</v>
      </c>
    </row>
    <row r="98319" spans="2:2" x14ac:dyDescent="0.15">
      <c r="B98319" t="s">
        <v>157</v>
      </c>
    </row>
    <row r="98320" spans="2:2" x14ac:dyDescent="0.15">
      <c r="B98320" t="s">
        <v>158</v>
      </c>
    </row>
    <row r="98321" spans="2:2" x14ac:dyDescent="0.15">
      <c r="B98321" t="s">
        <v>159</v>
      </c>
    </row>
    <row r="98322" spans="2:2" x14ac:dyDescent="0.15">
      <c r="B98322" t="s">
        <v>160</v>
      </c>
    </row>
    <row r="98323" spans="2:2" x14ac:dyDescent="0.15">
      <c r="B98323" t="s">
        <v>161</v>
      </c>
    </row>
    <row r="98324" spans="2:2" x14ac:dyDescent="0.15">
      <c r="B98324" t="s">
        <v>177</v>
      </c>
    </row>
    <row r="98325" spans="2:2" x14ac:dyDescent="0.15">
      <c r="B98325" t="s">
        <v>178</v>
      </c>
    </row>
    <row r="98326" spans="2:2" x14ac:dyDescent="0.15">
      <c r="B98326" t="s">
        <v>179</v>
      </c>
    </row>
    <row r="98327" spans="2:2" x14ac:dyDescent="0.15">
      <c r="B98327" t="s">
        <v>180</v>
      </c>
    </row>
    <row r="98328" spans="2:2" x14ac:dyDescent="0.15">
      <c r="B98328" t="s">
        <v>181</v>
      </c>
    </row>
    <row r="98329" spans="2:2" x14ac:dyDescent="0.15">
      <c r="B98329" t="s">
        <v>182</v>
      </c>
    </row>
    <row r="98330" spans="2:2" x14ac:dyDescent="0.15">
      <c r="B98330" t="s">
        <v>183</v>
      </c>
    </row>
    <row r="98331" spans="2:2" x14ac:dyDescent="0.15">
      <c r="B98331" t="s">
        <v>184</v>
      </c>
    </row>
    <row r="98332" spans="2:2" x14ac:dyDescent="0.15">
      <c r="B98332" t="s">
        <v>185</v>
      </c>
    </row>
    <row r="98333" spans="2:2" x14ac:dyDescent="0.15">
      <c r="B98333" t="s">
        <v>197</v>
      </c>
    </row>
    <row r="98334" spans="2:2" x14ac:dyDescent="0.15">
      <c r="B98334" t="s">
        <v>198</v>
      </c>
    </row>
    <row r="98335" spans="2:2" x14ac:dyDescent="0.15">
      <c r="B98335" t="s">
        <v>199</v>
      </c>
    </row>
    <row r="114688" spans="2:2" x14ac:dyDescent="0.15">
      <c r="B114688" t="s">
        <v>11</v>
      </c>
    </row>
    <row r="114689" spans="2:2" x14ac:dyDescent="0.15">
      <c r="B114689" t="s">
        <v>85</v>
      </c>
    </row>
    <row r="114690" spans="2:2" x14ac:dyDescent="0.15">
      <c r="B114690" t="s">
        <v>9</v>
      </c>
    </row>
    <row r="114691" spans="2:2" x14ac:dyDescent="0.15">
      <c r="B114691" t="s">
        <v>11</v>
      </c>
    </row>
    <row r="114692" spans="2:2" x14ac:dyDescent="0.15">
      <c r="B114692" t="s">
        <v>13</v>
      </c>
    </row>
    <row r="114693" spans="2:2" x14ac:dyDescent="0.15">
      <c r="B114693" t="s">
        <v>128</v>
      </c>
    </row>
    <row r="114694" spans="2:2" x14ac:dyDescent="0.15">
      <c r="B114694" t="s">
        <v>129</v>
      </c>
    </row>
    <row r="114695" spans="2:2" x14ac:dyDescent="0.15">
      <c r="B114695" t="s">
        <v>130</v>
      </c>
    </row>
    <row r="114696" spans="2:2" x14ac:dyDescent="0.15">
      <c r="B114696" t="s">
        <v>139</v>
      </c>
    </row>
    <row r="114697" spans="2:2" x14ac:dyDescent="0.15">
      <c r="B114697" t="s">
        <v>140</v>
      </c>
    </row>
    <row r="114698" spans="2:2" x14ac:dyDescent="0.15">
      <c r="B114698" t="s">
        <v>141</v>
      </c>
    </row>
    <row r="114699" spans="2:2" x14ac:dyDescent="0.15">
      <c r="B114699" t="s">
        <v>142</v>
      </c>
    </row>
    <row r="114700" spans="2:2" x14ac:dyDescent="0.15">
      <c r="B114700" t="s">
        <v>143</v>
      </c>
    </row>
    <row r="114701" spans="2:2" x14ac:dyDescent="0.15">
      <c r="B114701" t="s">
        <v>144</v>
      </c>
    </row>
    <row r="114702" spans="2:2" x14ac:dyDescent="0.15">
      <c r="B114702" t="s">
        <v>145</v>
      </c>
    </row>
    <row r="114703" spans="2:2" x14ac:dyDescent="0.15">
      <c r="B114703" t="s">
        <v>157</v>
      </c>
    </row>
    <row r="114704" spans="2:2" x14ac:dyDescent="0.15">
      <c r="B114704" t="s">
        <v>158</v>
      </c>
    </row>
    <row r="114705" spans="2:2" x14ac:dyDescent="0.15">
      <c r="B114705" t="s">
        <v>159</v>
      </c>
    </row>
    <row r="114706" spans="2:2" x14ac:dyDescent="0.15">
      <c r="B114706" t="s">
        <v>160</v>
      </c>
    </row>
    <row r="114707" spans="2:2" x14ac:dyDescent="0.15">
      <c r="B114707" t="s">
        <v>161</v>
      </c>
    </row>
    <row r="114708" spans="2:2" x14ac:dyDescent="0.15">
      <c r="B114708" t="s">
        <v>177</v>
      </c>
    </row>
    <row r="114709" spans="2:2" x14ac:dyDescent="0.15">
      <c r="B114709" t="s">
        <v>178</v>
      </c>
    </row>
    <row r="114710" spans="2:2" x14ac:dyDescent="0.15">
      <c r="B114710" t="s">
        <v>179</v>
      </c>
    </row>
    <row r="114711" spans="2:2" x14ac:dyDescent="0.15">
      <c r="B114711" t="s">
        <v>180</v>
      </c>
    </row>
    <row r="114712" spans="2:2" x14ac:dyDescent="0.15">
      <c r="B114712" t="s">
        <v>181</v>
      </c>
    </row>
    <row r="114713" spans="2:2" x14ac:dyDescent="0.15">
      <c r="B114713" t="s">
        <v>182</v>
      </c>
    </row>
    <row r="114714" spans="2:2" x14ac:dyDescent="0.15">
      <c r="B114714" t="s">
        <v>183</v>
      </c>
    </row>
    <row r="114715" spans="2:2" x14ac:dyDescent="0.15">
      <c r="B114715" t="s">
        <v>184</v>
      </c>
    </row>
    <row r="114716" spans="2:2" x14ac:dyDescent="0.15">
      <c r="B114716" t="s">
        <v>185</v>
      </c>
    </row>
    <row r="114717" spans="2:2" x14ac:dyDescent="0.15">
      <c r="B114717" t="s">
        <v>197</v>
      </c>
    </row>
    <row r="114718" spans="2:2" x14ac:dyDescent="0.15">
      <c r="B114718" t="s">
        <v>198</v>
      </c>
    </row>
    <row r="114719" spans="2:2" x14ac:dyDescent="0.15">
      <c r="B114719" t="s">
        <v>199</v>
      </c>
    </row>
    <row r="131072" spans="2:2" x14ac:dyDescent="0.15">
      <c r="B131072" t="s">
        <v>11</v>
      </c>
    </row>
    <row r="131073" spans="2:2" x14ac:dyDescent="0.15">
      <c r="B131073" t="s">
        <v>85</v>
      </c>
    </row>
    <row r="131074" spans="2:2" x14ac:dyDescent="0.15">
      <c r="B131074" t="s">
        <v>9</v>
      </c>
    </row>
    <row r="131075" spans="2:2" x14ac:dyDescent="0.15">
      <c r="B131075" t="s">
        <v>11</v>
      </c>
    </row>
    <row r="131076" spans="2:2" x14ac:dyDescent="0.15">
      <c r="B131076" t="s">
        <v>13</v>
      </c>
    </row>
    <row r="131077" spans="2:2" x14ac:dyDescent="0.15">
      <c r="B131077" t="s">
        <v>128</v>
      </c>
    </row>
    <row r="131078" spans="2:2" x14ac:dyDescent="0.15">
      <c r="B131078" t="s">
        <v>129</v>
      </c>
    </row>
    <row r="131079" spans="2:2" x14ac:dyDescent="0.15">
      <c r="B131079" t="s">
        <v>130</v>
      </c>
    </row>
    <row r="131080" spans="2:2" x14ac:dyDescent="0.15">
      <c r="B131080" t="s">
        <v>139</v>
      </c>
    </row>
    <row r="131081" spans="2:2" x14ac:dyDescent="0.15">
      <c r="B131081" t="s">
        <v>140</v>
      </c>
    </row>
    <row r="131082" spans="2:2" x14ac:dyDescent="0.15">
      <c r="B131082" t="s">
        <v>141</v>
      </c>
    </row>
    <row r="131083" spans="2:2" x14ac:dyDescent="0.15">
      <c r="B131083" t="s">
        <v>142</v>
      </c>
    </row>
    <row r="131084" spans="2:2" x14ac:dyDescent="0.15">
      <c r="B131084" t="s">
        <v>143</v>
      </c>
    </row>
    <row r="131085" spans="2:2" x14ac:dyDescent="0.15">
      <c r="B131085" t="s">
        <v>144</v>
      </c>
    </row>
    <row r="131086" spans="2:2" x14ac:dyDescent="0.15">
      <c r="B131086" t="s">
        <v>145</v>
      </c>
    </row>
    <row r="131087" spans="2:2" x14ac:dyDescent="0.15">
      <c r="B131087" t="s">
        <v>157</v>
      </c>
    </row>
    <row r="131088" spans="2:2" x14ac:dyDescent="0.15">
      <c r="B131088" t="s">
        <v>158</v>
      </c>
    </row>
    <row r="131089" spans="2:2" x14ac:dyDescent="0.15">
      <c r="B131089" t="s">
        <v>159</v>
      </c>
    </row>
    <row r="131090" spans="2:2" x14ac:dyDescent="0.15">
      <c r="B131090" t="s">
        <v>160</v>
      </c>
    </row>
    <row r="131091" spans="2:2" x14ac:dyDescent="0.15">
      <c r="B131091" t="s">
        <v>161</v>
      </c>
    </row>
    <row r="131092" spans="2:2" x14ac:dyDescent="0.15">
      <c r="B131092" t="s">
        <v>177</v>
      </c>
    </row>
    <row r="131093" spans="2:2" x14ac:dyDescent="0.15">
      <c r="B131093" t="s">
        <v>178</v>
      </c>
    </row>
    <row r="131094" spans="2:2" x14ac:dyDescent="0.15">
      <c r="B131094" t="s">
        <v>179</v>
      </c>
    </row>
    <row r="131095" spans="2:2" x14ac:dyDescent="0.15">
      <c r="B131095" t="s">
        <v>180</v>
      </c>
    </row>
    <row r="131096" spans="2:2" x14ac:dyDescent="0.15">
      <c r="B131096" t="s">
        <v>181</v>
      </c>
    </row>
    <row r="131097" spans="2:2" x14ac:dyDescent="0.15">
      <c r="B131097" t="s">
        <v>182</v>
      </c>
    </row>
    <row r="131098" spans="2:2" x14ac:dyDescent="0.15">
      <c r="B131098" t="s">
        <v>183</v>
      </c>
    </row>
    <row r="131099" spans="2:2" x14ac:dyDescent="0.15">
      <c r="B131099" t="s">
        <v>184</v>
      </c>
    </row>
    <row r="131100" spans="2:2" x14ac:dyDescent="0.15">
      <c r="B131100" t="s">
        <v>185</v>
      </c>
    </row>
    <row r="131101" spans="2:2" x14ac:dyDescent="0.15">
      <c r="B131101" t="s">
        <v>197</v>
      </c>
    </row>
    <row r="131102" spans="2:2" x14ac:dyDescent="0.15">
      <c r="B131102" t="s">
        <v>198</v>
      </c>
    </row>
    <row r="131103" spans="2:2" x14ac:dyDescent="0.15">
      <c r="B131103" t="s">
        <v>199</v>
      </c>
    </row>
    <row r="147456" spans="2:2" x14ac:dyDescent="0.15">
      <c r="B147456" t="s">
        <v>11</v>
      </c>
    </row>
    <row r="147457" spans="2:2" x14ac:dyDescent="0.15">
      <c r="B147457" t="s">
        <v>85</v>
      </c>
    </row>
    <row r="147458" spans="2:2" x14ac:dyDescent="0.15">
      <c r="B147458" t="s">
        <v>9</v>
      </c>
    </row>
    <row r="147459" spans="2:2" x14ac:dyDescent="0.15">
      <c r="B147459" t="s">
        <v>11</v>
      </c>
    </row>
    <row r="147460" spans="2:2" x14ac:dyDescent="0.15">
      <c r="B147460" t="s">
        <v>13</v>
      </c>
    </row>
    <row r="147461" spans="2:2" x14ac:dyDescent="0.15">
      <c r="B147461" t="s">
        <v>128</v>
      </c>
    </row>
    <row r="147462" spans="2:2" x14ac:dyDescent="0.15">
      <c r="B147462" t="s">
        <v>129</v>
      </c>
    </row>
    <row r="147463" spans="2:2" x14ac:dyDescent="0.15">
      <c r="B147463" t="s">
        <v>130</v>
      </c>
    </row>
    <row r="147464" spans="2:2" x14ac:dyDescent="0.15">
      <c r="B147464" t="s">
        <v>139</v>
      </c>
    </row>
    <row r="147465" spans="2:2" x14ac:dyDescent="0.15">
      <c r="B147465" t="s">
        <v>140</v>
      </c>
    </row>
    <row r="147466" spans="2:2" x14ac:dyDescent="0.15">
      <c r="B147466" t="s">
        <v>141</v>
      </c>
    </row>
    <row r="147467" spans="2:2" x14ac:dyDescent="0.15">
      <c r="B147467" t="s">
        <v>142</v>
      </c>
    </row>
    <row r="147468" spans="2:2" x14ac:dyDescent="0.15">
      <c r="B147468" t="s">
        <v>143</v>
      </c>
    </row>
    <row r="147469" spans="2:2" x14ac:dyDescent="0.15">
      <c r="B147469" t="s">
        <v>144</v>
      </c>
    </row>
    <row r="147470" spans="2:2" x14ac:dyDescent="0.15">
      <c r="B147470" t="s">
        <v>145</v>
      </c>
    </row>
    <row r="147471" spans="2:2" x14ac:dyDescent="0.15">
      <c r="B147471" t="s">
        <v>157</v>
      </c>
    </row>
    <row r="147472" spans="2:2" x14ac:dyDescent="0.15">
      <c r="B147472" t="s">
        <v>158</v>
      </c>
    </row>
    <row r="147473" spans="2:2" x14ac:dyDescent="0.15">
      <c r="B147473" t="s">
        <v>159</v>
      </c>
    </row>
    <row r="147474" spans="2:2" x14ac:dyDescent="0.15">
      <c r="B147474" t="s">
        <v>160</v>
      </c>
    </row>
    <row r="147475" spans="2:2" x14ac:dyDescent="0.15">
      <c r="B147475" t="s">
        <v>161</v>
      </c>
    </row>
    <row r="147476" spans="2:2" x14ac:dyDescent="0.15">
      <c r="B147476" t="s">
        <v>177</v>
      </c>
    </row>
    <row r="147477" spans="2:2" x14ac:dyDescent="0.15">
      <c r="B147477" t="s">
        <v>178</v>
      </c>
    </row>
    <row r="147478" spans="2:2" x14ac:dyDescent="0.15">
      <c r="B147478" t="s">
        <v>179</v>
      </c>
    </row>
    <row r="147479" spans="2:2" x14ac:dyDescent="0.15">
      <c r="B147479" t="s">
        <v>180</v>
      </c>
    </row>
    <row r="147480" spans="2:2" x14ac:dyDescent="0.15">
      <c r="B147480" t="s">
        <v>181</v>
      </c>
    </row>
    <row r="147481" spans="2:2" x14ac:dyDescent="0.15">
      <c r="B147481" t="s">
        <v>182</v>
      </c>
    </row>
    <row r="147482" spans="2:2" x14ac:dyDescent="0.15">
      <c r="B147482" t="s">
        <v>183</v>
      </c>
    </row>
    <row r="147483" spans="2:2" x14ac:dyDescent="0.15">
      <c r="B147483" t="s">
        <v>184</v>
      </c>
    </row>
    <row r="147484" spans="2:2" x14ac:dyDescent="0.15">
      <c r="B147484" t="s">
        <v>185</v>
      </c>
    </row>
    <row r="147485" spans="2:2" x14ac:dyDescent="0.15">
      <c r="B147485" t="s">
        <v>197</v>
      </c>
    </row>
    <row r="147486" spans="2:2" x14ac:dyDescent="0.15">
      <c r="B147486" t="s">
        <v>198</v>
      </c>
    </row>
    <row r="147487" spans="2:2" x14ac:dyDescent="0.15">
      <c r="B147487" t="s">
        <v>199</v>
      </c>
    </row>
    <row r="163840" spans="2:2" x14ac:dyDescent="0.15">
      <c r="B163840" t="s">
        <v>11</v>
      </c>
    </row>
    <row r="163841" spans="2:2" x14ac:dyDescent="0.15">
      <c r="B163841" t="s">
        <v>85</v>
      </c>
    </row>
    <row r="163842" spans="2:2" x14ac:dyDescent="0.15">
      <c r="B163842" t="s">
        <v>9</v>
      </c>
    </row>
    <row r="163843" spans="2:2" x14ac:dyDescent="0.15">
      <c r="B163843" t="s">
        <v>11</v>
      </c>
    </row>
    <row r="163844" spans="2:2" x14ac:dyDescent="0.15">
      <c r="B163844" t="s">
        <v>13</v>
      </c>
    </row>
    <row r="163845" spans="2:2" x14ac:dyDescent="0.15">
      <c r="B163845" t="s">
        <v>128</v>
      </c>
    </row>
    <row r="163846" spans="2:2" x14ac:dyDescent="0.15">
      <c r="B163846" t="s">
        <v>129</v>
      </c>
    </row>
    <row r="163847" spans="2:2" x14ac:dyDescent="0.15">
      <c r="B163847" t="s">
        <v>130</v>
      </c>
    </row>
    <row r="163848" spans="2:2" x14ac:dyDescent="0.15">
      <c r="B163848" t="s">
        <v>139</v>
      </c>
    </row>
    <row r="163849" spans="2:2" x14ac:dyDescent="0.15">
      <c r="B163849" t="s">
        <v>140</v>
      </c>
    </row>
    <row r="163850" spans="2:2" x14ac:dyDescent="0.15">
      <c r="B163850" t="s">
        <v>141</v>
      </c>
    </row>
    <row r="163851" spans="2:2" x14ac:dyDescent="0.15">
      <c r="B163851" t="s">
        <v>142</v>
      </c>
    </row>
    <row r="163852" spans="2:2" x14ac:dyDescent="0.15">
      <c r="B163852" t="s">
        <v>143</v>
      </c>
    </row>
    <row r="163853" spans="2:2" x14ac:dyDescent="0.15">
      <c r="B163853" t="s">
        <v>144</v>
      </c>
    </row>
    <row r="163854" spans="2:2" x14ac:dyDescent="0.15">
      <c r="B163854" t="s">
        <v>145</v>
      </c>
    </row>
    <row r="163855" spans="2:2" x14ac:dyDescent="0.15">
      <c r="B163855" t="s">
        <v>157</v>
      </c>
    </row>
    <row r="163856" spans="2:2" x14ac:dyDescent="0.15">
      <c r="B163856" t="s">
        <v>158</v>
      </c>
    </row>
    <row r="163857" spans="2:2" x14ac:dyDescent="0.15">
      <c r="B163857" t="s">
        <v>159</v>
      </c>
    </row>
    <row r="163858" spans="2:2" x14ac:dyDescent="0.15">
      <c r="B163858" t="s">
        <v>160</v>
      </c>
    </row>
    <row r="163859" spans="2:2" x14ac:dyDescent="0.15">
      <c r="B163859" t="s">
        <v>161</v>
      </c>
    </row>
    <row r="163860" spans="2:2" x14ac:dyDescent="0.15">
      <c r="B163860" t="s">
        <v>177</v>
      </c>
    </row>
    <row r="163861" spans="2:2" x14ac:dyDescent="0.15">
      <c r="B163861" t="s">
        <v>178</v>
      </c>
    </row>
    <row r="163862" spans="2:2" x14ac:dyDescent="0.15">
      <c r="B163862" t="s">
        <v>179</v>
      </c>
    </row>
    <row r="163863" spans="2:2" x14ac:dyDescent="0.15">
      <c r="B163863" t="s">
        <v>180</v>
      </c>
    </row>
    <row r="163864" spans="2:2" x14ac:dyDescent="0.15">
      <c r="B163864" t="s">
        <v>181</v>
      </c>
    </row>
    <row r="163865" spans="2:2" x14ac:dyDescent="0.15">
      <c r="B163865" t="s">
        <v>182</v>
      </c>
    </row>
    <row r="163866" spans="2:2" x14ac:dyDescent="0.15">
      <c r="B163866" t="s">
        <v>183</v>
      </c>
    </row>
    <row r="163867" spans="2:2" x14ac:dyDescent="0.15">
      <c r="B163867" t="s">
        <v>184</v>
      </c>
    </row>
    <row r="163868" spans="2:2" x14ac:dyDescent="0.15">
      <c r="B163868" t="s">
        <v>185</v>
      </c>
    </row>
    <row r="163869" spans="2:2" x14ac:dyDescent="0.15">
      <c r="B163869" t="s">
        <v>197</v>
      </c>
    </row>
    <row r="163870" spans="2:2" x14ac:dyDescent="0.15">
      <c r="B163870" t="s">
        <v>198</v>
      </c>
    </row>
    <row r="163871" spans="2:2" x14ac:dyDescent="0.15">
      <c r="B163871" t="s">
        <v>199</v>
      </c>
    </row>
    <row r="180224" spans="2:2" x14ac:dyDescent="0.15">
      <c r="B180224" t="s">
        <v>11</v>
      </c>
    </row>
    <row r="180225" spans="2:2" x14ac:dyDescent="0.15">
      <c r="B180225" t="s">
        <v>85</v>
      </c>
    </row>
    <row r="180226" spans="2:2" x14ac:dyDescent="0.15">
      <c r="B180226" t="s">
        <v>9</v>
      </c>
    </row>
    <row r="180227" spans="2:2" x14ac:dyDescent="0.15">
      <c r="B180227" t="s">
        <v>11</v>
      </c>
    </row>
    <row r="180228" spans="2:2" x14ac:dyDescent="0.15">
      <c r="B180228" t="s">
        <v>13</v>
      </c>
    </row>
    <row r="180229" spans="2:2" x14ac:dyDescent="0.15">
      <c r="B180229" t="s">
        <v>128</v>
      </c>
    </row>
    <row r="180230" spans="2:2" x14ac:dyDescent="0.15">
      <c r="B180230" t="s">
        <v>129</v>
      </c>
    </row>
    <row r="180231" spans="2:2" x14ac:dyDescent="0.15">
      <c r="B180231" t="s">
        <v>130</v>
      </c>
    </row>
    <row r="180232" spans="2:2" x14ac:dyDescent="0.15">
      <c r="B180232" t="s">
        <v>139</v>
      </c>
    </row>
    <row r="180233" spans="2:2" x14ac:dyDescent="0.15">
      <c r="B180233" t="s">
        <v>140</v>
      </c>
    </row>
    <row r="180234" spans="2:2" x14ac:dyDescent="0.15">
      <c r="B180234" t="s">
        <v>141</v>
      </c>
    </row>
    <row r="180235" spans="2:2" x14ac:dyDescent="0.15">
      <c r="B180235" t="s">
        <v>142</v>
      </c>
    </row>
    <row r="180236" spans="2:2" x14ac:dyDescent="0.15">
      <c r="B180236" t="s">
        <v>143</v>
      </c>
    </row>
    <row r="180237" spans="2:2" x14ac:dyDescent="0.15">
      <c r="B180237" t="s">
        <v>144</v>
      </c>
    </row>
    <row r="180238" spans="2:2" x14ac:dyDescent="0.15">
      <c r="B180238" t="s">
        <v>145</v>
      </c>
    </row>
    <row r="180239" spans="2:2" x14ac:dyDescent="0.15">
      <c r="B180239" t="s">
        <v>157</v>
      </c>
    </row>
    <row r="180240" spans="2:2" x14ac:dyDescent="0.15">
      <c r="B180240" t="s">
        <v>158</v>
      </c>
    </row>
    <row r="180241" spans="2:2" x14ac:dyDescent="0.15">
      <c r="B180241" t="s">
        <v>159</v>
      </c>
    </row>
    <row r="180242" spans="2:2" x14ac:dyDescent="0.15">
      <c r="B180242" t="s">
        <v>160</v>
      </c>
    </row>
    <row r="180243" spans="2:2" x14ac:dyDescent="0.15">
      <c r="B180243" t="s">
        <v>161</v>
      </c>
    </row>
    <row r="180244" spans="2:2" x14ac:dyDescent="0.15">
      <c r="B180244" t="s">
        <v>177</v>
      </c>
    </row>
    <row r="180245" spans="2:2" x14ac:dyDescent="0.15">
      <c r="B180245" t="s">
        <v>178</v>
      </c>
    </row>
    <row r="180246" spans="2:2" x14ac:dyDescent="0.15">
      <c r="B180246" t="s">
        <v>179</v>
      </c>
    </row>
    <row r="180247" spans="2:2" x14ac:dyDescent="0.15">
      <c r="B180247" t="s">
        <v>180</v>
      </c>
    </row>
    <row r="180248" spans="2:2" x14ac:dyDescent="0.15">
      <c r="B180248" t="s">
        <v>181</v>
      </c>
    </row>
    <row r="180249" spans="2:2" x14ac:dyDescent="0.15">
      <c r="B180249" t="s">
        <v>182</v>
      </c>
    </row>
    <row r="180250" spans="2:2" x14ac:dyDescent="0.15">
      <c r="B180250" t="s">
        <v>183</v>
      </c>
    </row>
    <row r="180251" spans="2:2" x14ac:dyDescent="0.15">
      <c r="B180251" t="s">
        <v>184</v>
      </c>
    </row>
    <row r="180252" spans="2:2" x14ac:dyDescent="0.15">
      <c r="B180252" t="s">
        <v>185</v>
      </c>
    </row>
    <row r="180253" spans="2:2" x14ac:dyDescent="0.15">
      <c r="B180253" t="s">
        <v>197</v>
      </c>
    </row>
    <row r="180254" spans="2:2" x14ac:dyDescent="0.15">
      <c r="B180254" t="s">
        <v>198</v>
      </c>
    </row>
    <row r="180255" spans="2:2" x14ac:dyDescent="0.15">
      <c r="B180255" t="s">
        <v>199</v>
      </c>
    </row>
    <row r="196608" spans="2:2" x14ac:dyDescent="0.15">
      <c r="B196608" t="s">
        <v>11</v>
      </c>
    </row>
    <row r="196609" spans="2:2" x14ac:dyDescent="0.15">
      <c r="B196609" t="s">
        <v>85</v>
      </c>
    </row>
    <row r="196610" spans="2:2" x14ac:dyDescent="0.15">
      <c r="B196610" t="s">
        <v>9</v>
      </c>
    </row>
    <row r="196611" spans="2:2" x14ac:dyDescent="0.15">
      <c r="B196611" t="s">
        <v>11</v>
      </c>
    </row>
    <row r="196612" spans="2:2" x14ac:dyDescent="0.15">
      <c r="B196612" t="s">
        <v>13</v>
      </c>
    </row>
    <row r="196613" spans="2:2" x14ac:dyDescent="0.15">
      <c r="B196613" t="s">
        <v>128</v>
      </c>
    </row>
    <row r="196614" spans="2:2" x14ac:dyDescent="0.15">
      <c r="B196614" t="s">
        <v>129</v>
      </c>
    </row>
    <row r="196615" spans="2:2" x14ac:dyDescent="0.15">
      <c r="B196615" t="s">
        <v>130</v>
      </c>
    </row>
    <row r="196616" spans="2:2" x14ac:dyDescent="0.15">
      <c r="B196616" t="s">
        <v>139</v>
      </c>
    </row>
    <row r="196617" spans="2:2" x14ac:dyDescent="0.15">
      <c r="B196617" t="s">
        <v>140</v>
      </c>
    </row>
    <row r="196618" spans="2:2" x14ac:dyDescent="0.15">
      <c r="B196618" t="s">
        <v>141</v>
      </c>
    </row>
    <row r="196619" spans="2:2" x14ac:dyDescent="0.15">
      <c r="B196619" t="s">
        <v>142</v>
      </c>
    </row>
    <row r="196620" spans="2:2" x14ac:dyDescent="0.15">
      <c r="B196620" t="s">
        <v>143</v>
      </c>
    </row>
    <row r="196621" spans="2:2" x14ac:dyDescent="0.15">
      <c r="B196621" t="s">
        <v>144</v>
      </c>
    </row>
    <row r="196622" spans="2:2" x14ac:dyDescent="0.15">
      <c r="B196622" t="s">
        <v>145</v>
      </c>
    </row>
    <row r="196623" spans="2:2" x14ac:dyDescent="0.15">
      <c r="B196623" t="s">
        <v>157</v>
      </c>
    </row>
    <row r="196624" spans="2:2" x14ac:dyDescent="0.15">
      <c r="B196624" t="s">
        <v>158</v>
      </c>
    </row>
    <row r="196625" spans="2:2" x14ac:dyDescent="0.15">
      <c r="B196625" t="s">
        <v>159</v>
      </c>
    </row>
    <row r="196626" spans="2:2" x14ac:dyDescent="0.15">
      <c r="B196626" t="s">
        <v>160</v>
      </c>
    </row>
    <row r="196627" spans="2:2" x14ac:dyDescent="0.15">
      <c r="B196627" t="s">
        <v>161</v>
      </c>
    </row>
    <row r="196628" spans="2:2" x14ac:dyDescent="0.15">
      <c r="B196628" t="s">
        <v>177</v>
      </c>
    </row>
    <row r="196629" spans="2:2" x14ac:dyDescent="0.15">
      <c r="B196629" t="s">
        <v>178</v>
      </c>
    </row>
    <row r="196630" spans="2:2" x14ac:dyDescent="0.15">
      <c r="B196630" t="s">
        <v>179</v>
      </c>
    </row>
    <row r="196631" spans="2:2" x14ac:dyDescent="0.15">
      <c r="B196631" t="s">
        <v>180</v>
      </c>
    </row>
    <row r="196632" spans="2:2" x14ac:dyDescent="0.15">
      <c r="B196632" t="s">
        <v>181</v>
      </c>
    </row>
    <row r="196633" spans="2:2" x14ac:dyDescent="0.15">
      <c r="B196633" t="s">
        <v>182</v>
      </c>
    </row>
    <row r="196634" spans="2:2" x14ac:dyDescent="0.15">
      <c r="B196634" t="s">
        <v>183</v>
      </c>
    </row>
    <row r="196635" spans="2:2" x14ac:dyDescent="0.15">
      <c r="B196635" t="s">
        <v>184</v>
      </c>
    </row>
    <row r="196636" spans="2:2" x14ac:dyDescent="0.15">
      <c r="B196636" t="s">
        <v>185</v>
      </c>
    </row>
    <row r="196637" spans="2:2" x14ac:dyDescent="0.15">
      <c r="B196637" t="s">
        <v>197</v>
      </c>
    </row>
    <row r="196638" spans="2:2" x14ac:dyDescent="0.15">
      <c r="B196638" t="s">
        <v>198</v>
      </c>
    </row>
    <row r="196639" spans="2:2" x14ac:dyDescent="0.15">
      <c r="B196639" t="s">
        <v>199</v>
      </c>
    </row>
    <row r="212992" spans="2:2" x14ac:dyDescent="0.15">
      <c r="B212992" t="s">
        <v>11</v>
      </c>
    </row>
    <row r="212993" spans="2:2" x14ac:dyDescent="0.15">
      <c r="B212993" t="s">
        <v>85</v>
      </c>
    </row>
    <row r="212994" spans="2:2" x14ac:dyDescent="0.15">
      <c r="B212994" t="s">
        <v>9</v>
      </c>
    </row>
    <row r="212995" spans="2:2" x14ac:dyDescent="0.15">
      <c r="B212995" t="s">
        <v>11</v>
      </c>
    </row>
    <row r="212996" spans="2:2" x14ac:dyDescent="0.15">
      <c r="B212996" t="s">
        <v>13</v>
      </c>
    </row>
    <row r="212997" spans="2:2" x14ac:dyDescent="0.15">
      <c r="B212997" t="s">
        <v>128</v>
      </c>
    </row>
    <row r="212998" spans="2:2" x14ac:dyDescent="0.15">
      <c r="B212998" t="s">
        <v>129</v>
      </c>
    </row>
    <row r="212999" spans="2:2" x14ac:dyDescent="0.15">
      <c r="B212999" t="s">
        <v>130</v>
      </c>
    </row>
    <row r="213000" spans="2:2" x14ac:dyDescent="0.15">
      <c r="B213000" t="s">
        <v>139</v>
      </c>
    </row>
    <row r="213001" spans="2:2" x14ac:dyDescent="0.15">
      <c r="B213001" t="s">
        <v>140</v>
      </c>
    </row>
    <row r="213002" spans="2:2" x14ac:dyDescent="0.15">
      <c r="B213002" t="s">
        <v>141</v>
      </c>
    </row>
    <row r="213003" spans="2:2" x14ac:dyDescent="0.15">
      <c r="B213003" t="s">
        <v>142</v>
      </c>
    </row>
    <row r="213004" spans="2:2" x14ac:dyDescent="0.15">
      <c r="B213004" t="s">
        <v>143</v>
      </c>
    </row>
    <row r="213005" spans="2:2" x14ac:dyDescent="0.15">
      <c r="B213005" t="s">
        <v>144</v>
      </c>
    </row>
    <row r="213006" spans="2:2" x14ac:dyDescent="0.15">
      <c r="B213006" t="s">
        <v>145</v>
      </c>
    </row>
    <row r="213007" spans="2:2" x14ac:dyDescent="0.15">
      <c r="B213007" t="s">
        <v>157</v>
      </c>
    </row>
    <row r="213008" spans="2:2" x14ac:dyDescent="0.15">
      <c r="B213008" t="s">
        <v>158</v>
      </c>
    </row>
    <row r="213009" spans="2:2" x14ac:dyDescent="0.15">
      <c r="B213009" t="s">
        <v>159</v>
      </c>
    </row>
    <row r="213010" spans="2:2" x14ac:dyDescent="0.15">
      <c r="B213010" t="s">
        <v>160</v>
      </c>
    </row>
    <row r="213011" spans="2:2" x14ac:dyDescent="0.15">
      <c r="B213011" t="s">
        <v>161</v>
      </c>
    </row>
    <row r="213012" spans="2:2" x14ac:dyDescent="0.15">
      <c r="B213012" t="s">
        <v>177</v>
      </c>
    </row>
    <row r="213013" spans="2:2" x14ac:dyDescent="0.15">
      <c r="B213013" t="s">
        <v>178</v>
      </c>
    </row>
    <row r="213014" spans="2:2" x14ac:dyDescent="0.15">
      <c r="B213014" t="s">
        <v>179</v>
      </c>
    </row>
    <row r="213015" spans="2:2" x14ac:dyDescent="0.15">
      <c r="B213015" t="s">
        <v>180</v>
      </c>
    </row>
    <row r="213016" spans="2:2" x14ac:dyDescent="0.15">
      <c r="B213016" t="s">
        <v>181</v>
      </c>
    </row>
    <row r="213017" spans="2:2" x14ac:dyDescent="0.15">
      <c r="B213017" t="s">
        <v>182</v>
      </c>
    </row>
    <row r="213018" spans="2:2" x14ac:dyDescent="0.15">
      <c r="B213018" t="s">
        <v>183</v>
      </c>
    </row>
    <row r="213019" spans="2:2" x14ac:dyDescent="0.15">
      <c r="B213019" t="s">
        <v>184</v>
      </c>
    </row>
    <row r="213020" spans="2:2" x14ac:dyDescent="0.15">
      <c r="B213020" t="s">
        <v>185</v>
      </c>
    </row>
    <row r="213021" spans="2:2" x14ac:dyDescent="0.15">
      <c r="B213021" t="s">
        <v>197</v>
      </c>
    </row>
    <row r="213022" spans="2:2" x14ac:dyDescent="0.15">
      <c r="B213022" t="s">
        <v>198</v>
      </c>
    </row>
    <row r="213023" spans="2:2" x14ac:dyDescent="0.15">
      <c r="B213023" t="s">
        <v>199</v>
      </c>
    </row>
    <row r="229376" spans="2:2" x14ac:dyDescent="0.15">
      <c r="B229376" t="s">
        <v>11</v>
      </c>
    </row>
    <row r="229377" spans="2:2" x14ac:dyDescent="0.15">
      <c r="B229377" t="s">
        <v>85</v>
      </c>
    </row>
    <row r="229378" spans="2:2" x14ac:dyDescent="0.15">
      <c r="B229378" t="s">
        <v>9</v>
      </c>
    </row>
    <row r="229379" spans="2:2" x14ac:dyDescent="0.15">
      <c r="B229379" t="s">
        <v>11</v>
      </c>
    </row>
    <row r="229380" spans="2:2" x14ac:dyDescent="0.15">
      <c r="B229380" t="s">
        <v>13</v>
      </c>
    </row>
    <row r="229381" spans="2:2" x14ac:dyDescent="0.15">
      <c r="B229381" t="s">
        <v>128</v>
      </c>
    </row>
    <row r="229382" spans="2:2" x14ac:dyDescent="0.15">
      <c r="B229382" t="s">
        <v>129</v>
      </c>
    </row>
    <row r="229383" spans="2:2" x14ac:dyDescent="0.15">
      <c r="B229383" t="s">
        <v>130</v>
      </c>
    </row>
    <row r="229384" spans="2:2" x14ac:dyDescent="0.15">
      <c r="B229384" t="s">
        <v>139</v>
      </c>
    </row>
    <row r="229385" spans="2:2" x14ac:dyDescent="0.15">
      <c r="B229385" t="s">
        <v>140</v>
      </c>
    </row>
    <row r="229386" spans="2:2" x14ac:dyDescent="0.15">
      <c r="B229386" t="s">
        <v>141</v>
      </c>
    </row>
    <row r="229387" spans="2:2" x14ac:dyDescent="0.15">
      <c r="B229387" t="s">
        <v>142</v>
      </c>
    </row>
    <row r="229388" spans="2:2" x14ac:dyDescent="0.15">
      <c r="B229388" t="s">
        <v>143</v>
      </c>
    </row>
    <row r="229389" spans="2:2" x14ac:dyDescent="0.15">
      <c r="B229389" t="s">
        <v>144</v>
      </c>
    </row>
    <row r="229390" spans="2:2" x14ac:dyDescent="0.15">
      <c r="B229390" t="s">
        <v>145</v>
      </c>
    </row>
    <row r="229391" spans="2:2" x14ac:dyDescent="0.15">
      <c r="B229391" t="s">
        <v>157</v>
      </c>
    </row>
    <row r="229392" spans="2:2" x14ac:dyDescent="0.15">
      <c r="B229392" t="s">
        <v>158</v>
      </c>
    </row>
    <row r="229393" spans="2:2" x14ac:dyDescent="0.15">
      <c r="B229393" t="s">
        <v>159</v>
      </c>
    </row>
    <row r="229394" spans="2:2" x14ac:dyDescent="0.15">
      <c r="B229394" t="s">
        <v>160</v>
      </c>
    </row>
    <row r="229395" spans="2:2" x14ac:dyDescent="0.15">
      <c r="B229395" t="s">
        <v>161</v>
      </c>
    </row>
    <row r="229396" spans="2:2" x14ac:dyDescent="0.15">
      <c r="B229396" t="s">
        <v>177</v>
      </c>
    </row>
    <row r="229397" spans="2:2" x14ac:dyDescent="0.15">
      <c r="B229397" t="s">
        <v>178</v>
      </c>
    </row>
    <row r="229398" spans="2:2" x14ac:dyDescent="0.15">
      <c r="B229398" t="s">
        <v>179</v>
      </c>
    </row>
    <row r="229399" spans="2:2" x14ac:dyDescent="0.15">
      <c r="B229399" t="s">
        <v>180</v>
      </c>
    </row>
    <row r="229400" spans="2:2" x14ac:dyDescent="0.15">
      <c r="B229400" t="s">
        <v>181</v>
      </c>
    </row>
    <row r="229401" spans="2:2" x14ac:dyDescent="0.15">
      <c r="B229401" t="s">
        <v>182</v>
      </c>
    </row>
    <row r="229402" spans="2:2" x14ac:dyDescent="0.15">
      <c r="B229402" t="s">
        <v>183</v>
      </c>
    </row>
    <row r="229403" spans="2:2" x14ac:dyDescent="0.15">
      <c r="B229403" t="s">
        <v>184</v>
      </c>
    </row>
    <row r="229404" spans="2:2" x14ac:dyDescent="0.15">
      <c r="B229404" t="s">
        <v>185</v>
      </c>
    </row>
    <row r="229405" spans="2:2" x14ac:dyDescent="0.15">
      <c r="B229405" t="s">
        <v>197</v>
      </c>
    </row>
    <row r="229406" spans="2:2" x14ac:dyDescent="0.15">
      <c r="B229406" t="s">
        <v>198</v>
      </c>
    </row>
    <row r="229407" spans="2:2" x14ac:dyDescent="0.15">
      <c r="B229407" t="s">
        <v>199</v>
      </c>
    </row>
    <row r="245760" spans="2:2" x14ac:dyDescent="0.15">
      <c r="B245760" t="s">
        <v>11</v>
      </c>
    </row>
    <row r="245761" spans="2:2" x14ac:dyDescent="0.15">
      <c r="B245761" t="s">
        <v>85</v>
      </c>
    </row>
    <row r="245762" spans="2:2" x14ac:dyDescent="0.15">
      <c r="B245762" t="s">
        <v>9</v>
      </c>
    </row>
    <row r="245763" spans="2:2" x14ac:dyDescent="0.15">
      <c r="B245763" t="s">
        <v>11</v>
      </c>
    </row>
    <row r="245764" spans="2:2" x14ac:dyDescent="0.15">
      <c r="B245764" t="s">
        <v>13</v>
      </c>
    </row>
    <row r="245765" spans="2:2" x14ac:dyDescent="0.15">
      <c r="B245765" t="s">
        <v>128</v>
      </c>
    </row>
    <row r="245766" spans="2:2" x14ac:dyDescent="0.15">
      <c r="B245766" t="s">
        <v>129</v>
      </c>
    </row>
    <row r="245767" spans="2:2" x14ac:dyDescent="0.15">
      <c r="B245767" t="s">
        <v>130</v>
      </c>
    </row>
    <row r="245768" spans="2:2" x14ac:dyDescent="0.15">
      <c r="B245768" t="s">
        <v>139</v>
      </c>
    </row>
    <row r="245769" spans="2:2" x14ac:dyDescent="0.15">
      <c r="B245769" t="s">
        <v>140</v>
      </c>
    </row>
    <row r="245770" spans="2:2" x14ac:dyDescent="0.15">
      <c r="B245770" t="s">
        <v>141</v>
      </c>
    </row>
    <row r="245771" spans="2:2" x14ac:dyDescent="0.15">
      <c r="B245771" t="s">
        <v>142</v>
      </c>
    </row>
    <row r="245772" spans="2:2" x14ac:dyDescent="0.15">
      <c r="B245772" t="s">
        <v>143</v>
      </c>
    </row>
    <row r="245773" spans="2:2" x14ac:dyDescent="0.15">
      <c r="B245773" t="s">
        <v>144</v>
      </c>
    </row>
    <row r="245774" spans="2:2" x14ac:dyDescent="0.15">
      <c r="B245774" t="s">
        <v>145</v>
      </c>
    </row>
    <row r="245775" spans="2:2" x14ac:dyDescent="0.15">
      <c r="B245775" t="s">
        <v>157</v>
      </c>
    </row>
    <row r="245776" spans="2:2" x14ac:dyDescent="0.15">
      <c r="B245776" t="s">
        <v>158</v>
      </c>
    </row>
    <row r="245777" spans="2:2" x14ac:dyDescent="0.15">
      <c r="B245777" t="s">
        <v>159</v>
      </c>
    </row>
    <row r="245778" spans="2:2" x14ac:dyDescent="0.15">
      <c r="B245778" t="s">
        <v>160</v>
      </c>
    </row>
    <row r="245779" spans="2:2" x14ac:dyDescent="0.15">
      <c r="B245779" t="s">
        <v>161</v>
      </c>
    </row>
    <row r="245780" spans="2:2" x14ac:dyDescent="0.15">
      <c r="B245780" t="s">
        <v>177</v>
      </c>
    </row>
    <row r="245781" spans="2:2" x14ac:dyDescent="0.15">
      <c r="B245781" t="s">
        <v>178</v>
      </c>
    </row>
    <row r="245782" spans="2:2" x14ac:dyDescent="0.15">
      <c r="B245782" t="s">
        <v>179</v>
      </c>
    </row>
    <row r="245783" spans="2:2" x14ac:dyDescent="0.15">
      <c r="B245783" t="s">
        <v>180</v>
      </c>
    </row>
    <row r="245784" spans="2:2" x14ac:dyDescent="0.15">
      <c r="B245784" t="s">
        <v>181</v>
      </c>
    </row>
    <row r="245785" spans="2:2" x14ac:dyDescent="0.15">
      <c r="B245785" t="s">
        <v>182</v>
      </c>
    </row>
    <row r="245786" spans="2:2" x14ac:dyDescent="0.15">
      <c r="B245786" t="s">
        <v>183</v>
      </c>
    </row>
    <row r="245787" spans="2:2" x14ac:dyDescent="0.15">
      <c r="B245787" t="s">
        <v>184</v>
      </c>
    </row>
    <row r="245788" spans="2:2" x14ac:dyDescent="0.15">
      <c r="B245788" t="s">
        <v>185</v>
      </c>
    </row>
    <row r="245789" spans="2:2" x14ac:dyDescent="0.15">
      <c r="B245789" t="s">
        <v>197</v>
      </c>
    </row>
    <row r="245790" spans="2:2" x14ac:dyDescent="0.15">
      <c r="B245790" t="s">
        <v>198</v>
      </c>
    </row>
    <row r="245791" spans="2:2" x14ac:dyDescent="0.15">
      <c r="B245791" t="s">
        <v>199</v>
      </c>
    </row>
    <row r="262144" spans="2:2" x14ac:dyDescent="0.15">
      <c r="B262144" t="s">
        <v>11</v>
      </c>
    </row>
    <row r="262145" spans="2:2" x14ac:dyDescent="0.15">
      <c r="B262145" t="s">
        <v>85</v>
      </c>
    </row>
    <row r="262146" spans="2:2" x14ac:dyDescent="0.15">
      <c r="B262146" t="s">
        <v>9</v>
      </c>
    </row>
    <row r="262147" spans="2:2" x14ac:dyDescent="0.15">
      <c r="B262147" t="s">
        <v>11</v>
      </c>
    </row>
    <row r="262148" spans="2:2" x14ac:dyDescent="0.15">
      <c r="B262148" t="s">
        <v>13</v>
      </c>
    </row>
    <row r="262149" spans="2:2" x14ac:dyDescent="0.15">
      <c r="B262149" t="s">
        <v>128</v>
      </c>
    </row>
    <row r="262150" spans="2:2" x14ac:dyDescent="0.15">
      <c r="B262150" t="s">
        <v>129</v>
      </c>
    </row>
    <row r="262151" spans="2:2" x14ac:dyDescent="0.15">
      <c r="B262151" t="s">
        <v>130</v>
      </c>
    </row>
    <row r="262152" spans="2:2" x14ac:dyDescent="0.15">
      <c r="B262152" t="s">
        <v>139</v>
      </c>
    </row>
    <row r="262153" spans="2:2" x14ac:dyDescent="0.15">
      <c r="B262153" t="s">
        <v>140</v>
      </c>
    </row>
    <row r="262154" spans="2:2" x14ac:dyDescent="0.15">
      <c r="B262154" t="s">
        <v>141</v>
      </c>
    </row>
    <row r="262155" spans="2:2" x14ac:dyDescent="0.15">
      <c r="B262155" t="s">
        <v>142</v>
      </c>
    </row>
    <row r="262156" spans="2:2" x14ac:dyDescent="0.15">
      <c r="B262156" t="s">
        <v>143</v>
      </c>
    </row>
    <row r="262157" spans="2:2" x14ac:dyDescent="0.15">
      <c r="B262157" t="s">
        <v>144</v>
      </c>
    </row>
    <row r="262158" spans="2:2" x14ac:dyDescent="0.15">
      <c r="B262158" t="s">
        <v>145</v>
      </c>
    </row>
    <row r="262159" spans="2:2" x14ac:dyDescent="0.15">
      <c r="B262159" t="s">
        <v>157</v>
      </c>
    </row>
    <row r="262160" spans="2:2" x14ac:dyDescent="0.15">
      <c r="B262160" t="s">
        <v>158</v>
      </c>
    </row>
    <row r="262161" spans="2:2" x14ac:dyDescent="0.15">
      <c r="B262161" t="s">
        <v>159</v>
      </c>
    </row>
    <row r="262162" spans="2:2" x14ac:dyDescent="0.15">
      <c r="B262162" t="s">
        <v>160</v>
      </c>
    </row>
    <row r="262163" spans="2:2" x14ac:dyDescent="0.15">
      <c r="B262163" t="s">
        <v>161</v>
      </c>
    </row>
    <row r="262164" spans="2:2" x14ac:dyDescent="0.15">
      <c r="B262164" t="s">
        <v>177</v>
      </c>
    </row>
    <row r="262165" spans="2:2" x14ac:dyDescent="0.15">
      <c r="B262165" t="s">
        <v>178</v>
      </c>
    </row>
    <row r="262166" spans="2:2" x14ac:dyDescent="0.15">
      <c r="B262166" t="s">
        <v>179</v>
      </c>
    </row>
    <row r="262167" spans="2:2" x14ac:dyDescent="0.15">
      <c r="B262167" t="s">
        <v>180</v>
      </c>
    </row>
    <row r="262168" spans="2:2" x14ac:dyDescent="0.15">
      <c r="B262168" t="s">
        <v>181</v>
      </c>
    </row>
    <row r="262169" spans="2:2" x14ac:dyDescent="0.15">
      <c r="B262169" t="s">
        <v>182</v>
      </c>
    </row>
    <row r="262170" spans="2:2" x14ac:dyDescent="0.15">
      <c r="B262170" t="s">
        <v>183</v>
      </c>
    </row>
    <row r="262171" spans="2:2" x14ac:dyDescent="0.15">
      <c r="B262171" t="s">
        <v>184</v>
      </c>
    </row>
    <row r="262172" spans="2:2" x14ac:dyDescent="0.15">
      <c r="B262172" t="s">
        <v>185</v>
      </c>
    </row>
    <row r="262173" spans="2:2" x14ac:dyDescent="0.15">
      <c r="B262173" t="s">
        <v>197</v>
      </c>
    </row>
    <row r="262174" spans="2:2" x14ac:dyDescent="0.15">
      <c r="B262174" t="s">
        <v>198</v>
      </c>
    </row>
    <row r="262175" spans="2:2" x14ac:dyDescent="0.15">
      <c r="B262175" t="s">
        <v>199</v>
      </c>
    </row>
    <row r="278528" spans="2:2" x14ac:dyDescent="0.15">
      <c r="B278528" t="s">
        <v>11</v>
      </c>
    </row>
    <row r="278529" spans="2:2" x14ac:dyDescent="0.15">
      <c r="B278529" t="s">
        <v>85</v>
      </c>
    </row>
    <row r="278530" spans="2:2" x14ac:dyDescent="0.15">
      <c r="B278530" t="s">
        <v>9</v>
      </c>
    </row>
    <row r="278531" spans="2:2" x14ac:dyDescent="0.15">
      <c r="B278531" t="s">
        <v>11</v>
      </c>
    </row>
    <row r="278532" spans="2:2" x14ac:dyDescent="0.15">
      <c r="B278532" t="s">
        <v>13</v>
      </c>
    </row>
    <row r="278533" spans="2:2" x14ac:dyDescent="0.15">
      <c r="B278533" t="s">
        <v>128</v>
      </c>
    </row>
    <row r="278534" spans="2:2" x14ac:dyDescent="0.15">
      <c r="B278534" t="s">
        <v>129</v>
      </c>
    </row>
    <row r="278535" spans="2:2" x14ac:dyDescent="0.15">
      <c r="B278535" t="s">
        <v>130</v>
      </c>
    </row>
    <row r="278536" spans="2:2" x14ac:dyDescent="0.15">
      <c r="B278536" t="s">
        <v>139</v>
      </c>
    </row>
    <row r="278537" spans="2:2" x14ac:dyDescent="0.15">
      <c r="B278537" t="s">
        <v>140</v>
      </c>
    </row>
    <row r="278538" spans="2:2" x14ac:dyDescent="0.15">
      <c r="B278538" t="s">
        <v>141</v>
      </c>
    </row>
    <row r="278539" spans="2:2" x14ac:dyDescent="0.15">
      <c r="B278539" t="s">
        <v>142</v>
      </c>
    </row>
    <row r="278540" spans="2:2" x14ac:dyDescent="0.15">
      <c r="B278540" t="s">
        <v>143</v>
      </c>
    </row>
    <row r="278541" spans="2:2" x14ac:dyDescent="0.15">
      <c r="B278541" t="s">
        <v>144</v>
      </c>
    </row>
    <row r="278542" spans="2:2" x14ac:dyDescent="0.15">
      <c r="B278542" t="s">
        <v>145</v>
      </c>
    </row>
    <row r="278543" spans="2:2" x14ac:dyDescent="0.15">
      <c r="B278543" t="s">
        <v>157</v>
      </c>
    </row>
    <row r="278544" spans="2:2" x14ac:dyDescent="0.15">
      <c r="B278544" t="s">
        <v>158</v>
      </c>
    </row>
    <row r="278545" spans="2:2" x14ac:dyDescent="0.15">
      <c r="B278545" t="s">
        <v>159</v>
      </c>
    </row>
    <row r="278546" spans="2:2" x14ac:dyDescent="0.15">
      <c r="B278546" t="s">
        <v>160</v>
      </c>
    </row>
    <row r="278547" spans="2:2" x14ac:dyDescent="0.15">
      <c r="B278547" t="s">
        <v>161</v>
      </c>
    </row>
    <row r="278548" spans="2:2" x14ac:dyDescent="0.15">
      <c r="B278548" t="s">
        <v>177</v>
      </c>
    </row>
    <row r="278549" spans="2:2" x14ac:dyDescent="0.15">
      <c r="B278549" t="s">
        <v>178</v>
      </c>
    </row>
    <row r="278550" spans="2:2" x14ac:dyDescent="0.15">
      <c r="B278550" t="s">
        <v>179</v>
      </c>
    </row>
    <row r="278551" spans="2:2" x14ac:dyDescent="0.15">
      <c r="B278551" t="s">
        <v>180</v>
      </c>
    </row>
    <row r="278552" spans="2:2" x14ac:dyDescent="0.15">
      <c r="B278552" t="s">
        <v>181</v>
      </c>
    </row>
    <row r="278553" spans="2:2" x14ac:dyDescent="0.15">
      <c r="B278553" t="s">
        <v>182</v>
      </c>
    </row>
    <row r="278554" spans="2:2" x14ac:dyDescent="0.15">
      <c r="B278554" t="s">
        <v>183</v>
      </c>
    </row>
    <row r="278555" spans="2:2" x14ac:dyDescent="0.15">
      <c r="B278555" t="s">
        <v>184</v>
      </c>
    </row>
    <row r="278556" spans="2:2" x14ac:dyDescent="0.15">
      <c r="B278556" t="s">
        <v>185</v>
      </c>
    </row>
    <row r="278557" spans="2:2" x14ac:dyDescent="0.15">
      <c r="B278557" t="s">
        <v>197</v>
      </c>
    </row>
    <row r="278558" spans="2:2" x14ac:dyDescent="0.15">
      <c r="B278558" t="s">
        <v>198</v>
      </c>
    </row>
    <row r="278559" spans="2:2" x14ac:dyDescent="0.15">
      <c r="B278559" t="s">
        <v>199</v>
      </c>
    </row>
    <row r="294912" spans="2:2" x14ac:dyDescent="0.15">
      <c r="B294912" t="s">
        <v>11</v>
      </c>
    </row>
    <row r="294913" spans="2:2" x14ac:dyDescent="0.15">
      <c r="B294913" t="s">
        <v>85</v>
      </c>
    </row>
    <row r="294914" spans="2:2" x14ac:dyDescent="0.15">
      <c r="B294914" t="s">
        <v>9</v>
      </c>
    </row>
    <row r="294915" spans="2:2" x14ac:dyDescent="0.15">
      <c r="B294915" t="s">
        <v>11</v>
      </c>
    </row>
    <row r="294916" spans="2:2" x14ac:dyDescent="0.15">
      <c r="B294916" t="s">
        <v>13</v>
      </c>
    </row>
    <row r="294917" spans="2:2" x14ac:dyDescent="0.15">
      <c r="B294917" t="s">
        <v>128</v>
      </c>
    </row>
    <row r="294918" spans="2:2" x14ac:dyDescent="0.15">
      <c r="B294918" t="s">
        <v>129</v>
      </c>
    </row>
    <row r="294919" spans="2:2" x14ac:dyDescent="0.15">
      <c r="B294919" t="s">
        <v>130</v>
      </c>
    </row>
    <row r="294920" spans="2:2" x14ac:dyDescent="0.15">
      <c r="B294920" t="s">
        <v>139</v>
      </c>
    </row>
    <row r="294921" spans="2:2" x14ac:dyDescent="0.15">
      <c r="B294921" t="s">
        <v>140</v>
      </c>
    </row>
    <row r="294922" spans="2:2" x14ac:dyDescent="0.15">
      <c r="B294922" t="s">
        <v>141</v>
      </c>
    </row>
    <row r="294923" spans="2:2" x14ac:dyDescent="0.15">
      <c r="B294923" t="s">
        <v>142</v>
      </c>
    </row>
    <row r="294924" spans="2:2" x14ac:dyDescent="0.15">
      <c r="B294924" t="s">
        <v>143</v>
      </c>
    </row>
    <row r="294925" spans="2:2" x14ac:dyDescent="0.15">
      <c r="B294925" t="s">
        <v>144</v>
      </c>
    </row>
    <row r="294926" spans="2:2" x14ac:dyDescent="0.15">
      <c r="B294926" t="s">
        <v>145</v>
      </c>
    </row>
    <row r="294927" spans="2:2" x14ac:dyDescent="0.15">
      <c r="B294927" t="s">
        <v>157</v>
      </c>
    </row>
    <row r="294928" spans="2:2" x14ac:dyDescent="0.15">
      <c r="B294928" t="s">
        <v>158</v>
      </c>
    </row>
    <row r="294929" spans="2:2" x14ac:dyDescent="0.15">
      <c r="B294929" t="s">
        <v>159</v>
      </c>
    </row>
    <row r="294930" spans="2:2" x14ac:dyDescent="0.15">
      <c r="B294930" t="s">
        <v>160</v>
      </c>
    </row>
    <row r="294931" spans="2:2" x14ac:dyDescent="0.15">
      <c r="B294931" t="s">
        <v>161</v>
      </c>
    </row>
    <row r="294932" spans="2:2" x14ac:dyDescent="0.15">
      <c r="B294932" t="s">
        <v>177</v>
      </c>
    </row>
    <row r="294933" spans="2:2" x14ac:dyDescent="0.15">
      <c r="B294933" t="s">
        <v>178</v>
      </c>
    </row>
    <row r="294934" spans="2:2" x14ac:dyDescent="0.15">
      <c r="B294934" t="s">
        <v>179</v>
      </c>
    </row>
    <row r="294935" spans="2:2" x14ac:dyDescent="0.15">
      <c r="B294935" t="s">
        <v>180</v>
      </c>
    </row>
    <row r="294936" spans="2:2" x14ac:dyDescent="0.15">
      <c r="B294936" t="s">
        <v>181</v>
      </c>
    </row>
    <row r="294937" spans="2:2" x14ac:dyDescent="0.15">
      <c r="B294937" t="s">
        <v>182</v>
      </c>
    </row>
    <row r="294938" spans="2:2" x14ac:dyDescent="0.15">
      <c r="B294938" t="s">
        <v>183</v>
      </c>
    </row>
    <row r="294939" spans="2:2" x14ac:dyDescent="0.15">
      <c r="B294939" t="s">
        <v>184</v>
      </c>
    </row>
    <row r="294940" spans="2:2" x14ac:dyDescent="0.15">
      <c r="B294940" t="s">
        <v>185</v>
      </c>
    </row>
    <row r="294941" spans="2:2" x14ac:dyDescent="0.15">
      <c r="B294941" t="s">
        <v>197</v>
      </c>
    </row>
    <row r="294942" spans="2:2" x14ac:dyDescent="0.15">
      <c r="B294942" t="s">
        <v>198</v>
      </c>
    </row>
    <row r="294943" spans="2:2" x14ac:dyDescent="0.15">
      <c r="B294943" t="s">
        <v>199</v>
      </c>
    </row>
    <row r="311296" spans="2:2" x14ac:dyDescent="0.15">
      <c r="B311296" t="s">
        <v>11</v>
      </c>
    </row>
    <row r="311297" spans="2:2" x14ac:dyDescent="0.15">
      <c r="B311297" t="s">
        <v>85</v>
      </c>
    </row>
    <row r="311298" spans="2:2" x14ac:dyDescent="0.15">
      <c r="B311298" t="s">
        <v>9</v>
      </c>
    </row>
    <row r="311299" spans="2:2" x14ac:dyDescent="0.15">
      <c r="B311299" t="s">
        <v>11</v>
      </c>
    </row>
    <row r="311300" spans="2:2" x14ac:dyDescent="0.15">
      <c r="B311300" t="s">
        <v>13</v>
      </c>
    </row>
    <row r="311301" spans="2:2" x14ac:dyDescent="0.15">
      <c r="B311301" t="s">
        <v>128</v>
      </c>
    </row>
    <row r="311302" spans="2:2" x14ac:dyDescent="0.15">
      <c r="B311302" t="s">
        <v>129</v>
      </c>
    </row>
    <row r="311303" spans="2:2" x14ac:dyDescent="0.15">
      <c r="B311303" t="s">
        <v>130</v>
      </c>
    </row>
    <row r="311304" spans="2:2" x14ac:dyDescent="0.15">
      <c r="B311304" t="s">
        <v>139</v>
      </c>
    </row>
    <row r="311305" spans="2:2" x14ac:dyDescent="0.15">
      <c r="B311305" t="s">
        <v>140</v>
      </c>
    </row>
    <row r="311306" spans="2:2" x14ac:dyDescent="0.15">
      <c r="B311306" t="s">
        <v>141</v>
      </c>
    </row>
    <row r="311307" spans="2:2" x14ac:dyDescent="0.15">
      <c r="B311307" t="s">
        <v>142</v>
      </c>
    </row>
    <row r="311308" spans="2:2" x14ac:dyDescent="0.15">
      <c r="B311308" t="s">
        <v>143</v>
      </c>
    </row>
    <row r="311309" spans="2:2" x14ac:dyDescent="0.15">
      <c r="B311309" t="s">
        <v>144</v>
      </c>
    </row>
    <row r="311310" spans="2:2" x14ac:dyDescent="0.15">
      <c r="B311310" t="s">
        <v>145</v>
      </c>
    </row>
    <row r="311311" spans="2:2" x14ac:dyDescent="0.15">
      <c r="B311311" t="s">
        <v>157</v>
      </c>
    </row>
    <row r="311312" spans="2:2" x14ac:dyDescent="0.15">
      <c r="B311312" t="s">
        <v>158</v>
      </c>
    </row>
    <row r="311313" spans="2:2" x14ac:dyDescent="0.15">
      <c r="B311313" t="s">
        <v>159</v>
      </c>
    </row>
    <row r="311314" spans="2:2" x14ac:dyDescent="0.15">
      <c r="B311314" t="s">
        <v>160</v>
      </c>
    </row>
    <row r="311315" spans="2:2" x14ac:dyDescent="0.15">
      <c r="B311315" t="s">
        <v>161</v>
      </c>
    </row>
    <row r="311316" spans="2:2" x14ac:dyDescent="0.15">
      <c r="B311316" t="s">
        <v>177</v>
      </c>
    </row>
    <row r="311317" spans="2:2" x14ac:dyDescent="0.15">
      <c r="B311317" t="s">
        <v>178</v>
      </c>
    </row>
    <row r="311318" spans="2:2" x14ac:dyDescent="0.15">
      <c r="B311318" t="s">
        <v>179</v>
      </c>
    </row>
    <row r="311319" spans="2:2" x14ac:dyDescent="0.15">
      <c r="B311319" t="s">
        <v>180</v>
      </c>
    </row>
    <row r="311320" spans="2:2" x14ac:dyDescent="0.15">
      <c r="B311320" t="s">
        <v>181</v>
      </c>
    </row>
    <row r="311321" spans="2:2" x14ac:dyDescent="0.15">
      <c r="B311321" t="s">
        <v>182</v>
      </c>
    </row>
    <row r="311322" spans="2:2" x14ac:dyDescent="0.15">
      <c r="B311322" t="s">
        <v>183</v>
      </c>
    </row>
    <row r="311323" spans="2:2" x14ac:dyDescent="0.15">
      <c r="B311323" t="s">
        <v>184</v>
      </c>
    </row>
    <row r="311324" spans="2:2" x14ac:dyDescent="0.15">
      <c r="B311324" t="s">
        <v>185</v>
      </c>
    </row>
    <row r="311325" spans="2:2" x14ac:dyDescent="0.15">
      <c r="B311325" t="s">
        <v>197</v>
      </c>
    </row>
    <row r="311326" spans="2:2" x14ac:dyDescent="0.15">
      <c r="B311326" t="s">
        <v>198</v>
      </c>
    </row>
    <row r="311327" spans="2:2" x14ac:dyDescent="0.15">
      <c r="B311327" t="s">
        <v>199</v>
      </c>
    </row>
    <row r="327680" spans="2:2" x14ac:dyDescent="0.15">
      <c r="B327680" t="s">
        <v>11</v>
      </c>
    </row>
    <row r="327681" spans="2:2" x14ac:dyDescent="0.15">
      <c r="B327681" t="s">
        <v>85</v>
      </c>
    </row>
    <row r="327682" spans="2:2" x14ac:dyDescent="0.15">
      <c r="B327682" t="s">
        <v>9</v>
      </c>
    </row>
    <row r="327683" spans="2:2" x14ac:dyDescent="0.15">
      <c r="B327683" t="s">
        <v>11</v>
      </c>
    </row>
    <row r="327684" spans="2:2" x14ac:dyDescent="0.15">
      <c r="B327684" t="s">
        <v>13</v>
      </c>
    </row>
    <row r="327685" spans="2:2" x14ac:dyDescent="0.15">
      <c r="B327685" t="s">
        <v>128</v>
      </c>
    </row>
    <row r="327686" spans="2:2" x14ac:dyDescent="0.15">
      <c r="B327686" t="s">
        <v>129</v>
      </c>
    </row>
    <row r="327687" spans="2:2" x14ac:dyDescent="0.15">
      <c r="B327687" t="s">
        <v>130</v>
      </c>
    </row>
    <row r="327688" spans="2:2" x14ac:dyDescent="0.15">
      <c r="B327688" t="s">
        <v>139</v>
      </c>
    </row>
    <row r="327689" spans="2:2" x14ac:dyDescent="0.15">
      <c r="B327689" t="s">
        <v>140</v>
      </c>
    </row>
    <row r="327690" spans="2:2" x14ac:dyDescent="0.15">
      <c r="B327690" t="s">
        <v>141</v>
      </c>
    </row>
    <row r="327691" spans="2:2" x14ac:dyDescent="0.15">
      <c r="B327691" t="s">
        <v>142</v>
      </c>
    </row>
    <row r="327692" spans="2:2" x14ac:dyDescent="0.15">
      <c r="B327692" t="s">
        <v>143</v>
      </c>
    </row>
    <row r="327693" spans="2:2" x14ac:dyDescent="0.15">
      <c r="B327693" t="s">
        <v>144</v>
      </c>
    </row>
    <row r="327694" spans="2:2" x14ac:dyDescent="0.15">
      <c r="B327694" t="s">
        <v>145</v>
      </c>
    </row>
    <row r="327695" spans="2:2" x14ac:dyDescent="0.15">
      <c r="B327695" t="s">
        <v>157</v>
      </c>
    </row>
    <row r="327696" spans="2:2" x14ac:dyDescent="0.15">
      <c r="B327696" t="s">
        <v>158</v>
      </c>
    </row>
    <row r="327697" spans="2:2" x14ac:dyDescent="0.15">
      <c r="B327697" t="s">
        <v>159</v>
      </c>
    </row>
    <row r="327698" spans="2:2" x14ac:dyDescent="0.15">
      <c r="B327698" t="s">
        <v>160</v>
      </c>
    </row>
    <row r="327699" spans="2:2" x14ac:dyDescent="0.15">
      <c r="B327699" t="s">
        <v>161</v>
      </c>
    </row>
    <row r="327700" spans="2:2" x14ac:dyDescent="0.15">
      <c r="B327700" t="s">
        <v>177</v>
      </c>
    </row>
    <row r="327701" spans="2:2" x14ac:dyDescent="0.15">
      <c r="B327701" t="s">
        <v>178</v>
      </c>
    </row>
    <row r="327702" spans="2:2" x14ac:dyDescent="0.15">
      <c r="B327702" t="s">
        <v>179</v>
      </c>
    </row>
    <row r="327703" spans="2:2" x14ac:dyDescent="0.15">
      <c r="B327703" t="s">
        <v>180</v>
      </c>
    </row>
    <row r="327704" spans="2:2" x14ac:dyDescent="0.15">
      <c r="B327704" t="s">
        <v>181</v>
      </c>
    </row>
    <row r="327705" spans="2:2" x14ac:dyDescent="0.15">
      <c r="B327705" t="s">
        <v>182</v>
      </c>
    </row>
    <row r="327706" spans="2:2" x14ac:dyDescent="0.15">
      <c r="B327706" t="s">
        <v>183</v>
      </c>
    </row>
    <row r="327707" spans="2:2" x14ac:dyDescent="0.15">
      <c r="B327707" t="s">
        <v>184</v>
      </c>
    </row>
    <row r="327708" spans="2:2" x14ac:dyDescent="0.15">
      <c r="B327708" t="s">
        <v>185</v>
      </c>
    </row>
    <row r="327709" spans="2:2" x14ac:dyDescent="0.15">
      <c r="B327709" t="s">
        <v>197</v>
      </c>
    </row>
    <row r="327710" spans="2:2" x14ac:dyDescent="0.15">
      <c r="B327710" t="s">
        <v>198</v>
      </c>
    </row>
    <row r="327711" spans="2:2" x14ac:dyDescent="0.15">
      <c r="B327711" t="s">
        <v>199</v>
      </c>
    </row>
    <row r="344064" spans="2:2" x14ac:dyDescent="0.15">
      <c r="B344064" t="s">
        <v>11</v>
      </c>
    </row>
    <row r="344065" spans="2:2" x14ac:dyDescent="0.15">
      <c r="B344065" t="s">
        <v>85</v>
      </c>
    </row>
    <row r="344066" spans="2:2" x14ac:dyDescent="0.15">
      <c r="B344066" t="s">
        <v>9</v>
      </c>
    </row>
    <row r="344067" spans="2:2" x14ac:dyDescent="0.15">
      <c r="B344067" t="s">
        <v>11</v>
      </c>
    </row>
    <row r="344068" spans="2:2" x14ac:dyDescent="0.15">
      <c r="B344068" t="s">
        <v>13</v>
      </c>
    </row>
    <row r="344069" spans="2:2" x14ac:dyDescent="0.15">
      <c r="B344069" t="s">
        <v>128</v>
      </c>
    </row>
    <row r="344070" spans="2:2" x14ac:dyDescent="0.15">
      <c r="B344070" t="s">
        <v>129</v>
      </c>
    </row>
    <row r="344071" spans="2:2" x14ac:dyDescent="0.15">
      <c r="B344071" t="s">
        <v>130</v>
      </c>
    </row>
    <row r="344072" spans="2:2" x14ac:dyDescent="0.15">
      <c r="B344072" t="s">
        <v>139</v>
      </c>
    </row>
    <row r="344073" spans="2:2" x14ac:dyDescent="0.15">
      <c r="B344073" t="s">
        <v>140</v>
      </c>
    </row>
    <row r="344074" spans="2:2" x14ac:dyDescent="0.15">
      <c r="B344074" t="s">
        <v>141</v>
      </c>
    </row>
    <row r="344075" spans="2:2" x14ac:dyDescent="0.15">
      <c r="B344075" t="s">
        <v>142</v>
      </c>
    </row>
    <row r="344076" spans="2:2" x14ac:dyDescent="0.15">
      <c r="B344076" t="s">
        <v>143</v>
      </c>
    </row>
    <row r="344077" spans="2:2" x14ac:dyDescent="0.15">
      <c r="B344077" t="s">
        <v>144</v>
      </c>
    </row>
    <row r="344078" spans="2:2" x14ac:dyDescent="0.15">
      <c r="B344078" t="s">
        <v>145</v>
      </c>
    </row>
    <row r="344079" spans="2:2" x14ac:dyDescent="0.15">
      <c r="B344079" t="s">
        <v>157</v>
      </c>
    </row>
    <row r="344080" spans="2:2" x14ac:dyDescent="0.15">
      <c r="B344080" t="s">
        <v>158</v>
      </c>
    </row>
    <row r="344081" spans="2:2" x14ac:dyDescent="0.15">
      <c r="B344081" t="s">
        <v>159</v>
      </c>
    </row>
    <row r="344082" spans="2:2" x14ac:dyDescent="0.15">
      <c r="B344082" t="s">
        <v>160</v>
      </c>
    </row>
    <row r="344083" spans="2:2" x14ac:dyDescent="0.15">
      <c r="B344083" t="s">
        <v>161</v>
      </c>
    </row>
    <row r="344084" spans="2:2" x14ac:dyDescent="0.15">
      <c r="B344084" t="s">
        <v>177</v>
      </c>
    </row>
    <row r="344085" spans="2:2" x14ac:dyDescent="0.15">
      <c r="B344085" t="s">
        <v>178</v>
      </c>
    </row>
    <row r="344086" spans="2:2" x14ac:dyDescent="0.15">
      <c r="B344086" t="s">
        <v>179</v>
      </c>
    </row>
    <row r="344087" spans="2:2" x14ac:dyDescent="0.15">
      <c r="B344087" t="s">
        <v>180</v>
      </c>
    </row>
    <row r="344088" spans="2:2" x14ac:dyDescent="0.15">
      <c r="B344088" t="s">
        <v>181</v>
      </c>
    </row>
    <row r="344089" spans="2:2" x14ac:dyDescent="0.15">
      <c r="B344089" t="s">
        <v>182</v>
      </c>
    </row>
    <row r="344090" spans="2:2" x14ac:dyDescent="0.15">
      <c r="B344090" t="s">
        <v>183</v>
      </c>
    </row>
    <row r="344091" spans="2:2" x14ac:dyDescent="0.15">
      <c r="B344091" t="s">
        <v>184</v>
      </c>
    </row>
    <row r="344092" spans="2:2" x14ac:dyDescent="0.15">
      <c r="B344092" t="s">
        <v>185</v>
      </c>
    </row>
    <row r="344093" spans="2:2" x14ac:dyDescent="0.15">
      <c r="B344093" t="s">
        <v>197</v>
      </c>
    </row>
    <row r="344094" spans="2:2" x14ac:dyDescent="0.15">
      <c r="B344094" t="s">
        <v>198</v>
      </c>
    </row>
    <row r="344095" spans="2:2" x14ac:dyDescent="0.15">
      <c r="B344095" t="s">
        <v>199</v>
      </c>
    </row>
    <row r="360448" spans="2:2" x14ac:dyDescent="0.15">
      <c r="B360448" t="s">
        <v>11</v>
      </c>
    </row>
    <row r="360449" spans="2:2" x14ac:dyDescent="0.15">
      <c r="B360449" t="s">
        <v>85</v>
      </c>
    </row>
    <row r="360450" spans="2:2" x14ac:dyDescent="0.15">
      <c r="B360450" t="s">
        <v>9</v>
      </c>
    </row>
    <row r="360451" spans="2:2" x14ac:dyDescent="0.15">
      <c r="B360451" t="s">
        <v>11</v>
      </c>
    </row>
    <row r="360452" spans="2:2" x14ac:dyDescent="0.15">
      <c r="B360452" t="s">
        <v>13</v>
      </c>
    </row>
    <row r="360453" spans="2:2" x14ac:dyDescent="0.15">
      <c r="B360453" t="s">
        <v>128</v>
      </c>
    </row>
    <row r="360454" spans="2:2" x14ac:dyDescent="0.15">
      <c r="B360454" t="s">
        <v>129</v>
      </c>
    </row>
    <row r="360455" spans="2:2" x14ac:dyDescent="0.15">
      <c r="B360455" t="s">
        <v>130</v>
      </c>
    </row>
    <row r="360456" spans="2:2" x14ac:dyDescent="0.15">
      <c r="B360456" t="s">
        <v>139</v>
      </c>
    </row>
    <row r="360457" spans="2:2" x14ac:dyDescent="0.15">
      <c r="B360457" t="s">
        <v>140</v>
      </c>
    </row>
    <row r="360458" spans="2:2" x14ac:dyDescent="0.15">
      <c r="B360458" t="s">
        <v>141</v>
      </c>
    </row>
    <row r="360459" spans="2:2" x14ac:dyDescent="0.15">
      <c r="B360459" t="s">
        <v>142</v>
      </c>
    </row>
    <row r="360460" spans="2:2" x14ac:dyDescent="0.15">
      <c r="B360460" t="s">
        <v>143</v>
      </c>
    </row>
    <row r="360461" spans="2:2" x14ac:dyDescent="0.15">
      <c r="B360461" t="s">
        <v>144</v>
      </c>
    </row>
    <row r="360462" spans="2:2" x14ac:dyDescent="0.15">
      <c r="B360462" t="s">
        <v>145</v>
      </c>
    </row>
    <row r="360463" spans="2:2" x14ac:dyDescent="0.15">
      <c r="B360463" t="s">
        <v>157</v>
      </c>
    </row>
    <row r="360464" spans="2:2" x14ac:dyDescent="0.15">
      <c r="B360464" t="s">
        <v>158</v>
      </c>
    </row>
    <row r="360465" spans="2:2" x14ac:dyDescent="0.15">
      <c r="B360465" t="s">
        <v>159</v>
      </c>
    </row>
    <row r="360466" spans="2:2" x14ac:dyDescent="0.15">
      <c r="B360466" t="s">
        <v>160</v>
      </c>
    </row>
    <row r="360467" spans="2:2" x14ac:dyDescent="0.15">
      <c r="B360467" t="s">
        <v>161</v>
      </c>
    </row>
    <row r="360468" spans="2:2" x14ac:dyDescent="0.15">
      <c r="B360468" t="s">
        <v>177</v>
      </c>
    </row>
    <row r="360469" spans="2:2" x14ac:dyDescent="0.15">
      <c r="B360469" t="s">
        <v>178</v>
      </c>
    </row>
    <row r="360470" spans="2:2" x14ac:dyDescent="0.15">
      <c r="B360470" t="s">
        <v>179</v>
      </c>
    </row>
    <row r="360471" spans="2:2" x14ac:dyDescent="0.15">
      <c r="B360471" t="s">
        <v>180</v>
      </c>
    </row>
    <row r="360472" spans="2:2" x14ac:dyDescent="0.15">
      <c r="B360472" t="s">
        <v>181</v>
      </c>
    </row>
    <row r="360473" spans="2:2" x14ac:dyDescent="0.15">
      <c r="B360473" t="s">
        <v>182</v>
      </c>
    </row>
    <row r="360474" spans="2:2" x14ac:dyDescent="0.15">
      <c r="B360474" t="s">
        <v>183</v>
      </c>
    </row>
    <row r="360475" spans="2:2" x14ac:dyDescent="0.15">
      <c r="B360475" t="s">
        <v>184</v>
      </c>
    </row>
    <row r="360476" spans="2:2" x14ac:dyDescent="0.15">
      <c r="B360476" t="s">
        <v>185</v>
      </c>
    </row>
    <row r="360477" spans="2:2" x14ac:dyDescent="0.15">
      <c r="B360477" t="s">
        <v>197</v>
      </c>
    </row>
    <row r="360478" spans="2:2" x14ac:dyDescent="0.15">
      <c r="B360478" t="s">
        <v>198</v>
      </c>
    </row>
    <row r="360479" spans="2:2" x14ac:dyDescent="0.15">
      <c r="B360479" t="s">
        <v>199</v>
      </c>
    </row>
    <row r="376832" spans="2:2" x14ac:dyDescent="0.15">
      <c r="B376832" t="s">
        <v>11</v>
      </c>
    </row>
    <row r="376833" spans="2:2" x14ac:dyDescent="0.15">
      <c r="B376833" t="s">
        <v>85</v>
      </c>
    </row>
    <row r="376834" spans="2:2" x14ac:dyDescent="0.15">
      <c r="B376834" t="s">
        <v>9</v>
      </c>
    </row>
    <row r="376835" spans="2:2" x14ac:dyDescent="0.15">
      <c r="B376835" t="s">
        <v>11</v>
      </c>
    </row>
    <row r="376836" spans="2:2" x14ac:dyDescent="0.15">
      <c r="B376836" t="s">
        <v>13</v>
      </c>
    </row>
    <row r="376837" spans="2:2" x14ac:dyDescent="0.15">
      <c r="B376837" t="s">
        <v>128</v>
      </c>
    </row>
    <row r="376838" spans="2:2" x14ac:dyDescent="0.15">
      <c r="B376838" t="s">
        <v>129</v>
      </c>
    </row>
    <row r="376839" spans="2:2" x14ac:dyDescent="0.15">
      <c r="B376839" t="s">
        <v>130</v>
      </c>
    </row>
    <row r="376840" spans="2:2" x14ac:dyDescent="0.15">
      <c r="B376840" t="s">
        <v>139</v>
      </c>
    </row>
    <row r="376841" spans="2:2" x14ac:dyDescent="0.15">
      <c r="B376841" t="s">
        <v>140</v>
      </c>
    </row>
    <row r="376842" spans="2:2" x14ac:dyDescent="0.15">
      <c r="B376842" t="s">
        <v>141</v>
      </c>
    </row>
    <row r="376843" spans="2:2" x14ac:dyDescent="0.15">
      <c r="B376843" t="s">
        <v>142</v>
      </c>
    </row>
    <row r="376844" spans="2:2" x14ac:dyDescent="0.15">
      <c r="B376844" t="s">
        <v>143</v>
      </c>
    </row>
    <row r="376845" spans="2:2" x14ac:dyDescent="0.15">
      <c r="B376845" t="s">
        <v>144</v>
      </c>
    </row>
    <row r="376846" spans="2:2" x14ac:dyDescent="0.15">
      <c r="B376846" t="s">
        <v>145</v>
      </c>
    </row>
    <row r="376847" spans="2:2" x14ac:dyDescent="0.15">
      <c r="B376847" t="s">
        <v>157</v>
      </c>
    </row>
    <row r="376848" spans="2:2" x14ac:dyDescent="0.15">
      <c r="B376848" t="s">
        <v>158</v>
      </c>
    </row>
    <row r="376849" spans="2:2" x14ac:dyDescent="0.15">
      <c r="B376849" t="s">
        <v>159</v>
      </c>
    </row>
    <row r="376850" spans="2:2" x14ac:dyDescent="0.15">
      <c r="B376850" t="s">
        <v>160</v>
      </c>
    </row>
    <row r="376851" spans="2:2" x14ac:dyDescent="0.15">
      <c r="B376851" t="s">
        <v>161</v>
      </c>
    </row>
    <row r="376852" spans="2:2" x14ac:dyDescent="0.15">
      <c r="B376852" t="s">
        <v>177</v>
      </c>
    </row>
    <row r="376853" spans="2:2" x14ac:dyDescent="0.15">
      <c r="B376853" t="s">
        <v>178</v>
      </c>
    </row>
    <row r="376854" spans="2:2" x14ac:dyDescent="0.15">
      <c r="B376854" t="s">
        <v>179</v>
      </c>
    </row>
    <row r="376855" spans="2:2" x14ac:dyDescent="0.15">
      <c r="B376855" t="s">
        <v>180</v>
      </c>
    </row>
    <row r="376856" spans="2:2" x14ac:dyDescent="0.15">
      <c r="B376856" t="s">
        <v>181</v>
      </c>
    </row>
    <row r="376857" spans="2:2" x14ac:dyDescent="0.15">
      <c r="B376857" t="s">
        <v>182</v>
      </c>
    </row>
    <row r="376858" spans="2:2" x14ac:dyDescent="0.15">
      <c r="B376858" t="s">
        <v>183</v>
      </c>
    </row>
    <row r="376859" spans="2:2" x14ac:dyDescent="0.15">
      <c r="B376859" t="s">
        <v>184</v>
      </c>
    </row>
    <row r="376860" spans="2:2" x14ac:dyDescent="0.15">
      <c r="B376860" t="s">
        <v>185</v>
      </c>
    </row>
    <row r="376861" spans="2:2" x14ac:dyDescent="0.15">
      <c r="B376861" t="s">
        <v>197</v>
      </c>
    </row>
    <row r="376862" spans="2:2" x14ac:dyDescent="0.15">
      <c r="B376862" t="s">
        <v>198</v>
      </c>
    </row>
    <row r="376863" spans="2:2" x14ac:dyDescent="0.15">
      <c r="B376863" t="s">
        <v>199</v>
      </c>
    </row>
    <row r="393216" spans="2:2" x14ac:dyDescent="0.15">
      <c r="B393216" t="s">
        <v>11</v>
      </c>
    </row>
    <row r="393217" spans="2:2" x14ac:dyDescent="0.15">
      <c r="B393217" t="s">
        <v>85</v>
      </c>
    </row>
    <row r="393218" spans="2:2" x14ac:dyDescent="0.15">
      <c r="B393218" t="s">
        <v>9</v>
      </c>
    </row>
    <row r="393219" spans="2:2" x14ac:dyDescent="0.15">
      <c r="B393219" t="s">
        <v>11</v>
      </c>
    </row>
    <row r="393220" spans="2:2" x14ac:dyDescent="0.15">
      <c r="B393220" t="s">
        <v>13</v>
      </c>
    </row>
    <row r="393221" spans="2:2" x14ac:dyDescent="0.15">
      <c r="B393221" t="s">
        <v>128</v>
      </c>
    </row>
    <row r="393222" spans="2:2" x14ac:dyDescent="0.15">
      <c r="B393222" t="s">
        <v>129</v>
      </c>
    </row>
    <row r="393223" spans="2:2" x14ac:dyDescent="0.15">
      <c r="B393223" t="s">
        <v>130</v>
      </c>
    </row>
    <row r="393224" spans="2:2" x14ac:dyDescent="0.15">
      <c r="B393224" t="s">
        <v>139</v>
      </c>
    </row>
    <row r="393225" spans="2:2" x14ac:dyDescent="0.15">
      <c r="B393225" t="s">
        <v>140</v>
      </c>
    </row>
    <row r="393226" spans="2:2" x14ac:dyDescent="0.15">
      <c r="B393226" t="s">
        <v>141</v>
      </c>
    </row>
    <row r="393227" spans="2:2" x14ac:dyDescent="0.15">
      <c r="B393227" t="s">
        <v>142</v>
      </c>
    </row>
    <row r="393228" spans="2:2" x14ac:dyDescent="0.15">
      <c r="B393228" t="s">
        <v>143</v>
      </c>
    </row>
    <row r="393229" spans="2:2" x14ac:dyDescent="0.15">
      <c r="B393229" t="s">
        <v>144</v>
      </c>
    </row>
    <row r="393230" spans="2:2" x14ac:dyDescent="0.15">
      <c r="B393230" t="s">
        <v>145</v>
      </c>
    </row>
    <row r="393231" spans="2:2" x14ac:dyDescent="0.15">
      <c r="B393231" t="s">
        <v>157</v>
      </c>
    </row>
    <row r="393232" spans="2:2" x14ac:dyDescent="0.15">
      <c r="B393232" t="s">
        <v>158</v>
      </c>
    </row>
    <row r="393233" spans="2:2" x14ac:dyDescent="0.15">
      <c r="B393233" t="s">
        <v>159</v>
      </c>
    </row>
    <row r="393234" spans="2:2" x14ac:dyDescent="0.15">
      <c r="B393234" t="s">
        <v>160</v>
      </c>
    </row>
    <row r="393235" spans="2:2" x14ac:dyDescent="0.15">
      <c r="B393235" t="s">
        <v>161</v>
      </c>
    </row>
    <row r="393236" spans="2:2" x14ac:dyDescent="0.15">
      <c r="B393236" t="s">
        <v>177</v>
      </c>
    </row>
    <row r="393237" spans="2:2" x14ac:dyDescent="0.15">
      <c r="B393237" t="s">
        <v>178</v>
      </c>
    </row>
    <row r="393238" spans="2:2" x14ac:dyDescent="0.15">
      <c r="B393238" t="s">
        <v>179</v>
      </c>
    </row>
    <row r="393239" spans="2:2" x14ac:dyDescent="0.15">
      <c r="B393239" t="s">
        <v>180</v>
      </c>
    </row>
    <row r="393240" spans="2:2" x14ac:dyDescent="0.15">
      <c r="B393240" t="s">
        <v>181</v>
      </c>
    </row>
    <row r="393241" spans="2:2" x14ac:dyDescent="0.15">
      <c r="B393241" t="s">
        <v>182</v>
      </c>
    </row>
    <row r="393242" spans="2:2" x14ac:dyDescent="0.15">
      <c r="B393242" t="s">
        <v>183</v>
      </c>
    </row>
    <row r="393243" spans="2:2" x14ac:dyDescent="0.15">
      <c r="B393243" t="s">
        <v>184</v>
      </c>
    </row>
    <row r="393244" spans="2:2" x14ac:dyDescent="0.15">
      <c r="B393244" t="s">
        <v>185</v>
      </c>
    </row>
    <row r="393245" spans="2:2" x14ac:dyDescent="0.15">
      <c r="B393245" t="s">
        <v>197</v>
      </c>
    </row>
    <row r="393246" spans="2:2" x14ac:dyDescent="0.15">
      <c r="B393246" t="s">
        <v>198</v>
      </c>
    </row>
    <row r="393247" spans="2:2" x14ac:dyDescent="0.15">
      <c r="B393247" t="s">
        <v>199</v>
      </c>
    </row>
    <row r="409600" spans="2:2" x14ac:dyDescent="0.15">
      <c r="B409600" t="s">
        <v>11</v>
      </c>
    </row>
    <row r="409601" spans="2:2" x14ac:dyDescent="0.15">
      <c r="B409601" t="s">
        <v>85</v>
      </c>
    </row>
    <row r="409602" spans="2:2" x14ac:dyDescent="0.15">
      <c r="B409602" t="s">
        <v>9</v>
      </c>
    </row>
    <row r="409603" spans="2:2" x14ac:dyDescent="0.15">
      <c r="B409603" t="s">
        <v>11</v>
      </c>
    </row>
    <row r="409604" spans="2:2" x14ac:dyDescent="0.15">
      <c r="B409604" t="s">
        <v>13</v>
      </c>
    </row>
    <row r="409605" spans="2:2" x14ac:dyDescent="0.15">
      <c r="B409605" t="s">
        <v>128</v>
      </c>
    </row>
    <row r="409606" spans="2:2" x14ac:dyDescent="0.15">
      <c r="B409606" t="s">
        <v>129</v>
      </c>
    </row>
    <row r="409607" spans="2:2" x14ac:dyDescent="0.15">
      <c r="B409607" t="s">
        <v>130</v>
      </c>
    </row>
    <row r="409608" spans="2:2" x14ac:dyDescent="0.15">
      <c r="B409608" t="s">
        <v>139</v>
      </c>
    </row>
    <row r="409609" spans="2:2" x14ac:dyDescent="0.15">
      <c r="B409609" t="s">
        <v>140</v>
      </c>
    </row>
    <row r="409610" spans="2:2" x14ac:dyDescent="0.15">
      <c r="B409610" t="s">
        <v>141</v>
      </c>
    </row>
    <row r="409611" spans="2:2" x14ac:dyDescent="0.15">
      <c r="B409611" t="s">
        <v>142</v>
      </c>
    </row>
    <row r="409612" spans="2:2" x14ac:dyDescent="0.15">
      <c r="B409612" t="s">
        <v>143</v>
      </c>
    </row>
    <row r="409613" spans="2:2" x14ac:dyDescent="0.15">
      <c r="B409613" t="s">
        <v>144</v>
      </c>
    </row>
    <row r="409614" spans="2:2" x14ac:dyDescent="0.15">
      <c r="B409614" t="s">
        <v>145</v>
      </c>
    </row>
    <row r="409615" spans="2:2" x14ac:dyDescent="0.15">
      <c r="B409615" t="s">
        <v>157</v>
      </c>
    </row>
    <row r="409616" spans="2:2" x14ac:dyDescent="0.15">
      <c r="B409616" t="s">
        <v>158</v>
      </c>
    </row>
    <row r="409617" spans="2:2" x14ac:dyDescent="0.15">
      <c r="B409617" t="s">
        <v>159</v>
      </c>
    </row>
    <row r="409618" spans="2:2" x14ac:dyDescent="0.15">
      <c r="B409618" t="s">
        <v>160</v>
      </c>
    </row>
    <row r="409619" spans="2:2" x14ac:dyDescent="0.15">
      <c r="B409619" t="s">
        <v>161</v>
      </c>
    </row>
    <row r="409620" spans="2:2" x14ac:dyDescent="0.15">
      <c r="B409620" t="s">
        <v>177</v>
      </c>
    </row>
    <row r="409621" spans="2:2" x14ac:dyDescent="0.15">
      <c r="B409621" t="s">
        <v>178</v>
      </c>
    </row>
    <row r="409622" spans="2:2" x14ac:dyDescent="0.15">
      <c r="B409622" t="s">
        <v>179</v>
      </c>
    </row>
    <row r="409623" spans="2:2" x14ac:dyDescent="0.15">
      <c r="B409623" t="s">
        <v>180</v>
      </c>
    </row>
    <row r="409624" spans="2:2" x14ac:dyDescent="0.15">
      <c r="B409624" t="s">
        <v>181</v>
      </c>
    </row>
    <row r="409625" spans="2:2" x14ac:dyDescent="0.15">
      <c r="B409625" t="s">
        <v>182</v>
      </c>
    </row>
    <row r="409626" spans="2:2" x14ac:dyDescent="0.15">
      <c r="B409626" t="s">
        <v>183</v>
      </c>
    </row>
    <row r="409627" spans="2:2" x14ac:dyDescent="0.15">
      <c r="B409627" t="s">
        <v>184</v>
      </c>
    </row>
    <row r="409628" spans="2:2" x14ac:dyDescent="0.15">
      <c r="B409628" t="s">
        <v>185</v>
      </c>
    </row>
    <row r="409629" spans="2:2" x14ac:dyDescent="0.15">
      <c r="B409629" t="s">
        <v>197</v>
      </c>
    </row>
    <row r="409630" spans="2:2" x14ac:dyDescent="0.15">
      <c r="B409630" t="s">
        <v>198</v>
      </c>
    </row>
    <row r="409631" spans="2:2" x14ac:dyDescent="0.15">
      <c r="B409631" t="s">
        <v>199</v>
      </c>
    </row>
    <row r="425984" spans="2:2" x14ac:dyDescent="0.15">
      <c r="B425984" t="s">
        <v>11</v>
      </c>
    </row>
    <row r="425985" spans="2:2" x14ac:dyDescent="0.15">
      <c r="B425985" t="s">
        <v>85</v>
      </c>
    </row>
    <row r="425986" spans="2:2" x14ac:dyDescent="0.15">
      <c r="B425986" t="s">
        <v>9</v>
      </c>
    </row>
    <row r="425987" spans="2:2" x14ac:dyDescent="0.15">
      <c r="B425987" t="s">
        <v>11</v>
      </c>
    </row>
    <row r="425988" spans="2:2" x14ac:dyDescent="0.15">
      <c r="B425988" t="s">
        <v>13</v>
      </c>
    </row>
    <row r="425989" spans="2:2" x14ac:dyDescent="0.15">
      <c r="B425989" t="s">
        <v>128</v>
      </c>
    </row>
    <row r="425990" spans="2:2" x14ac:dyDescent="0.15">
      <c r="B425990" t="s">
        <v>129</v>
      </c>
    </row>
    <row r="425991" spans="2:2" x14ac:dyDescent="0.15">
      <c r="B425991" t="s">
        <v>130</v>
      </c>
    </row>
    <row r="425992" spans="2:2" x14ac:dyDescent="0.15">
      <c r="B425992" t="s">
        <v>139</v>
      </c>
    </row>
    <row r="425993" spans="2:2" x14ac:dyDescent="0.15">
      <c r="B425993" t="s">
        <v>140</v>
      </c>
    </row>
    <row r="425994" spans="2:2" x14ac:dyDescent="0.15">
      <c r="B425994" t="s">
        <v>141</v>
      </c>
    </row>
    <row r="425995" spans="2:2" x14ac:dyDescent="0.15">
      <c r="B425995" t="s">
        <v>142</v>
      </c>
    </row>
    <row r="425996" spans="2:2" x14ac:dyDescent="0.15">
      <c r="B425996" t="s">
        <v>143</v>
      </c>
    </row>
    <row r="425997" spans="2:2" x14ac:dyDescent="0.15">
      <c r="B425997" t="s">
        <v>144</v>
      </c>
    </row>
    <row r="425998" spans="2:2" x14ac:dyDescent="0.15">
      <c r="B425998" t="s">
        <v>145</v>
      </c>
    </row>
    <row r="425999" spans="2:2" x14ac:dyDescent="0.15">
      <c r="B425999" t="s">
        <v>157</v>
      </c>
    </row>
    <row r="426000" spans="2:2" x14ac:dyDescent="0.15">
      <c r="B426000" t="s">
        <v>158</v>
      </c>
    </row>
    <row r="426001" spans="2:2" x14ac:dyDescent="0.15">
      <c r="B426001" t="s">
        <v>159</v>
      </c>
    </row>
    <row r="426002" spans="2:2" x14ac:dyDescent="0.15">
      <c r="B426002" t="s">
        <v>160</v>
      </c>
    </row>
    <row r="426003" spans="2:2" x14ac:dyDescent="0.15">
      <c r="B426003" t="s">
        <v>161</v>
      </c>
    </row>
    <row r="426004" spans="2:2" x14ac:dyDescent="0.15">
      <c r="B426004" t="s">
        <v>177</v>
      </c>
    </row>
    <row r="426005" spans="2:2" x14ac:dyDescent="0.15">
      <c r="B426005" t="s">
        <v>178</v>
      </c>
    </row>
    <row r="426006" spans="2:2" x14ac:dyDescent="0.15">
      <c r="B426006" t="s">
        <v>179</v>
      </c>
    </row>
    <row r="426007" spans="2:2" x14ac:dyDescent="0.15">
      <c r="B426007" t="s">
        <v>180</v>
      </c>
    </row>
    <row r="426008" spans="2:2" x14ac:dyDescent="0.15">
      <c r="B426008" t="s">
        <v>181</v>
      </c>
    </row>
    <row r="426009" spans="2:2" x14ac:dyDescent="0.15">
      <c r="B426009" t="s">
        <v>182</v>
      </c>
    </row>
    <row r="426010" spans="2:2" x14ac:dyDescent="0.15">
      <c r="B426010" t="s">
        <v>183</v>
      </c>
    </row>
    <row r="426011" spans="2:2" x14ac:dyDescent="0.15">
      <c r="B426011" t="s">
        <v>184</v>
      </c>
    </row>
    <row r="426012" spans="2:2" x14ac:dyDescent="0.15">
      <c r="B426012" t="s">
        <v>185</v>
      </c>
    </row>
    <row r="426013" spans="2:2" x14ac:dyDescent="0.15">
      <c r="B426013" t="s">
        <v>197</v>
      </c>
    </row>
    <row r="426014" spans="2:2" x14ac:dyDescent="0.15">
      <c r="B426014" t="s">
        <v>198</v>
      </c>
    </row>
    <row r="426015" spans="2:2" x14ac:dyDescent="0.15">
      <c r="B426015" t="s">
        <v>199</v>
      </c>
    </row>
    <row r="442368" spans="2:2" x14ac:dyDescent="0.15">
      <c r="B442368" t="s">
        <v>11</v>
      </c>
    </row>
    <row r="442369" spans="2:2" x14ac:dyDescent="0.15">
      <c r="B442369" t="s">
        <v>85</v>
      </c>
    </row>
    <row r="442370" spans="2:2" x14ac:dyDescent="0.15">
      <c r="B442370" t="s">
        <v>9</v>
      </c>
    </row>
    <row r="442371" spans="2:2" x14ac:dyDescent="0.15">
      <c r="B442371" t="s">
        <v>11</v>
      </c>
    </row>
    <row r="442372" spans="2:2" x14ac:dyDescent="0.15">
      <c r="B442372" t="s">
        <v>13</v>
      </c>
    </row>
    <row r="442373" spans="2:2" x14ac:dyDescent="0.15">
      <c r="B442373" t="s">
        <v>128</v>
      </c>
    </row>
    <row r="442374" spans="2:2" x14ac:dyDescent="0.15">
      <c r="B442374" t="s">
        <v>129</v>
      </c>
    </row>
    <row r="442375" spans="2:2" x14ac:dyDescent="0.15">
      <c r="B442375" t="s">
        <v>130</v>
      </c>
    </row>
    <row r="442376" spans="2:2" x14ac:dyDescent="0.15">
      <c r="B442376" t="s">
        <v>139</v>
      </c>
    </row>
    <row r="442377" spans="2:2" x14ac:dyDescent="0.15">
      <c r="B442377" t="s">
        <v>140</v>
      </c>
    </row>
    <row r="442378" spans="2:2" x14ac:dyDescent="0.15">
      <c r="B442378" t="s">
        <v>141</v>
      </c>
    </row>
    <row r="442379" spans="2:2" x14ac:dyDescent="0.15">
      <c r="B442379" t="s">
        <v>142</v>
      </c>
    </row>
    <row r="442380" spans="2:2" x14ac:dyDescent="0.15">
      <c r="B442380" t="s">
        <v>143</v>
      </c>
    </row>
    <row r="442381" spans="2:2" x14ac:dyDescent="0.15">
      <c r="B442381" t="s">
        <v>144</v>
      </c>
    </row>
    <row r="442382" spans="2:2" x14ac:dyDescent="0.15">
      <c r="B442382" t="s">
        <v>145</v>
      </c>
    </row>
    <row r="442383" spans="2:2" x14ac:dyDescent="0.15">
      <c r="B442383" t="s">
        <v>157</v>
      </c>
    </row>
    <row r="442384" spans="2:2" x14ac:dyDescent="0.15">
      <c r="B442384" t="s">
        <v>158</v>
      </c>
    </row>
    <row r="442385" spans="2:2" x14ac:dyDescent="0.15">
      <c r="B442385" t="s">
        <v>159</v>
      </c>
    </row>
    <row r="442386" spans="2:2" x14ac:dyDescent="0.15">
      <c r="B442386" t="s">
        <v>160</v>
      </c>
    </row>
    <row r="442387" spans="2:2" x14ac:dyDescent="0.15">
      <c r="B442387" t="s">
        <v>161</v>
      </c>
    </row>
    <row r="442388" spans="2:2" x14ac:dyDescent="0.15">
      <c r="B442388" t="s">
        <v>177</v>
      </c>
    </row>
    <row r="442389" spans="2:2" x14ac:dyDescent="0.15">
      <c r="B442389" t="s">
        <v>178</v>
      </c>
    </row>
    <row r="442390" spans="2:2" x14ac:dyDescent="0.15">
      <c r="B442390" t="s">
        <v>179</v>
      </c>
    </row>
    <row r="442391" spans="2:2" x14ac:dyDescent="0.15">
      <c r="B442391" t="s">
        <v>180</v>
      </c>
    </row>
    <row r="442392" spans="2:2" x14ac:dyDescent="0.15">
      <c r="B442392" t="s">
        <v>181</v>
      </c>
    </row>
    <row r="442393" spans="2:2" x14ac:dyDescent="0.15">
      <c r="B442393" t="s">
        <v>182</v>
      </c>
    </row>
    <row r="442394" spans="2:2" x14ac:dyDescent="0.15">
      <c r="B442394" t="s">
        <v>183</v>
      </c>
    </row>
    <row r="442395" spans="2:2" x14ac:dyDescent="0.15">
      <c r="B442395" t="s">
        <v>184</v>
      </c>
    </row>
    <row r="442396" spans="2:2" x14ac:dyDescent="0.15">
      <c r="B442396" t="s">
        <v>185</v>
      </c>
    </row>
    <row r="442397" spans="2:2" x14ac:dyDescent="0.15">
      <c r="B442397" t="s">
        <v>197</v>
      </c>
    </row>
    <row r="442398" spans="2:2" x14ac:dyDescent="0.15">
      <c r="B442398" t="s">
        <v>198</v>
      </c>
    </row>
    <row r="442399" spans="2:2" x14ac:dyDescent="0.15">
      <c r="B442399" t="s">
        <v>199</v>
      </c>
    </row>
    <row r="458752" spans="2:2" x14ac:dyDescent="0.15">
      <c r="B458752" t="s">
        <v>11</v>
      </c>
    </row>
    <row r="458753" spans="2:2" x14ac:dyDescent="0.15">
      <c r="B458753" t="s">
        <v>85</v>
      </c>
    </row>
    <row r="458754" spans="2:2" x14ac:dyDescent="0.15">
      <c r="B458754" t="s">
        <v>9</v>
      </c>
    </row>
    <row r="458755" spans="2:2" x14ac:dyDescent="0.15">
      <c r="B458755" t="s">
        <v>11</v>
      </c>
    </row>
    <row r="458756" spans="2:2" x14ac:dyDescent="0.15">
      <c r="B458756" t="s">
        <v>13</v>
      </c>
    </row>
    <row r="458757" spans="2:2" x14ac:dyDescent="0.15">
      <c r="B458757" t="s">
        <v>128</v>
      </c>
    </row>
    <row r="458758" spans="2:2" x14ac:dyDescent="0.15">
      <c r="B458758" t="s">
        <v>129</v>
      </c>
    </row>
    <row r="458759" spans="2:2" x14ac:dyDescent="0.15">
      <c r="B458759" t="s">
        <v>130</v>
      </c>
    </row>
    <row r="458760" spans="2:2" x14ac:dyDescent="0.15">
      <c r="B458760" t="s">
        <v>139</v>
      </c>
    </row>
    <row r="458761" spans="2:2" x14ac:dyDescent="0.15">
      <c r="B458761" t="s">
        <v>140</v>
      </c>
    </row>
    <row r="458762" spans="2:2" x14ac:dyDescent="0.15">
      <c r="B458762" t="s">
        <v>141</v>
      </c>
    </row>
    <row r="458763" spans="2:2" x14ac:dyDescent="0.15">
      <c r="B458763" t="s">
        <v>142</v>
      </c>
    </row>
    <row r="458764" spans="2:2" x14ac:dyDescent="0.15">
      <c r="B458764" t="s">
        <v>143</v>
      </c>
    </row>
    <row r="458765" spans="2:2" x14ac:dyDescent="0.15">
      <c r="B458765" t="s">
        <v>144</v>
      </c>
    </row>
    <row r="458766" spans="2:2" x14ac:dyDescent="0.15">
      <c r="B458766" t="s">
        <v>145</v>
      </c>
    </row>
    <row r="458767" spans="2:2" x14ac:dyDescent="0.15">
      <c r="B458767" t="s">
        <v>157</v>
      </c>
    </row>
    <row r="458768" spans="2:2" x14ac:dyDescent="0.15">
      <c r="B458768" t="s">
        <v>158</v>
      </c>
    </row>
    <row r="458769" spans="2:2" x14ac:dyDescent="0.15">
      <c r="B458769" t="s">
        <v>159</v>
      </c>
    </row>
    <row r="458770" spans="2:2" x14ac:dyDescent="0.15">
      <c r="B458770" t="s">
        <v>160</v>
      </c>
    </row>
    <row r="458771" spans="2:2" x14ac:dyDescent="0.15">
      <c r="B458771" t="s">
        <v>161</v>
      </c>
    </row>
    <row r="458772" spans="2:2" x14ac:dyDescent="0.15">
      <c r="B458772" t="s">
        <v>177</v>
      </c>
    </row>
    <row r="458773" spans="2:2" x14ac:dyDescent="0.15">
      <c r="B458773" t="s">
        <v>178</v>
      </c>
    </row>
    <row r="458774" spans="2:2" x14ac:dyDescent="0.15">
      <c r="B458774" t="s">
        <v>179</v>
      </c>
    </row>
    <row r="458775" spans="2:2" x14ac:dyDescent="0.15">
      <c r="B458775" t="s">
        <v>180</v>
      </c>
    </row>
    <row r="458776" spans="2:2" x14ac:dyDescent="0.15">
      <c r="B458776" t="s">
        <v>181</v>
      </c>
    </row>
    <row r="458777" spans="2:2" x14ac:dyDescent="0.15">
      <c r="B458777" t="s">
        <v>182</v>
      </c>
    </row>
    <row r="458778" spans="2:2" x14ac:dyDescent="0.15">
      <c r="B458778" t="s">
        <v>183</v>
      </c>
    </row>
    <row r="458779" spans="2:2" x14ac:dyDescent="0.15">
      <c r="B458779" t="s">
        <v>184</v>
      </c>
    </row>
    <row r="458780" spans="2:2" x14ac:dyDescent="0.15">
      <c r="B458780" t="s">
        <v>185</v>
      </c>
    </row>
    <row r="458781" spans="2:2" x14ac:dyDescent="0.15">
      <c r="B458781" t="s">
        <v>197</v>
      </c>
    </row>
    <row r="458782" spans="2:2" x14ac:dyDescent="0.15">
      <c r="B458782" t="s">
        <v>198</v>
      </c>
    </row>
    <row r="458783" spans="2:2" x14ac:dyDescent="0.15">
      <c r="B458783" t="s">
        <v>199</v>
      </c>
    </row>
    <row r="475136" spans="2:2" x14ac:dyDescent="0.15">
      <c r="B475136" t="s">
        <v>11</v>
      </c>
    </row>
    <row r="475137" spans="2:2" x14ac:dyDescent="0.15">
      <c r="B475137" t="s">
        <v>85</v>
      </c>
    </row>
    <row r="475138" spans="2:2" x14ac:dyDescent="0.15">
      <c r="B475138" t="s">
        <v>9</v>
      </c>
    </row>
    <row r="475139" spans="2:2" x14ac:dyDescent="0.15">
      <c r="B475139" t="s">
        <v>11</v>
      </c>
    </row>
    <row r="475140" spans="2:2" x14ac:dyDescent="0.15">
      <c r="B475140" t="s">
        <v>13</v>
      </c>
    </row>
    <row r="475141" spans="2:2" x14ac:dyDescent="0.15">
      <c r="B475141" t="s">
        <v>128</v>
      </c>
    </row>
    <row r="475142" spans="2:2" x14ac:dyDescent="0.15">
      <c r="B475142" t="s">
        <v>129</v>
      </c>
    </row>
    <row r="475143" spans="2:2" x14ac:dyDescent="0.15">
      <c r="B475143" t="s">
        <v>130</v>
      </c>
    </row>
    <row r="475144" spans="2:2" x14ac:dyDescent="0.15">
      <c r="B475144" t="s">
        <v>139</v>
      </c>
    </row>
    <row r="475145" spans="2:2" x14ac:dyDescent="0.15">
      <c r="B475145" t="s">
        <v>140</v>
      </c>
    </row>
    <row r="475146" spans="2:2" x14ac:dyDescent="0.15">
      <c r="B475146" t="s">
        <v>141</v>
      </c>
    </row>
    <row r="475147" spans="2:2" x14ac:dyDescent="0.15">
      <c r="B475147" t="s">
        <v>142</v>
      </c>
    </row>
    <row r="475148" spans="2:2" x14ac:dyDescent="0.15">
      <c r="B475148" t="s">
        <v>143</v>
      </c>
    </row>
    <row r="475149" spans="2:2" x14ac:dyDescent="0.15">
      <c r="B475149" t="s">
        <v>144</v>
      </c>
    </row>
    <row r="475150" spans="2:2" x14ac:dyDescent="0.15">
      <c r="B475150" t="s">
        <v>145</v>
      </c>
    </row>
    <row r="475151" spans="2:2" x14ac:dyDescent="0.15">
      <c r="B475151" t="s">
        <v>157</v>
      </c>
    </row>
    <row r="475152" spans="2:2" x14ac:dyDescent="0.15">
      <c r="B475152" t="s">
        <v>158</v>
      </c>
    </row>
    <row r="475153" spans="2:2" x14ac:dyDescent="0.15">
      <c r="B475153" t="s">
        <v>159</v>
      </c>
    </row>
    <row r="475154" spans="2:2" x14ac:dyDescent="0.15">
      <c r="B475154" t="s">
        <v>160</v>
      </c>
    </row>
    <row r="475155" spans="2:2" x14ac:dyDescent="0.15">
      <c r="B475155" t="s">
        <v>161</v>
      </c>
    </row>
    <row r="475156" spans="2:2" x14ac:dyDescent="0.15">
      <c r="B475156" t="s">
        <v>177</v>
      </c>
    </row>
    <row r="475157" spans="2:2" x14ac:dyDescent="0.15">
      <c r="B475157" t="s">
        <v>178</v>
      </c>
    </row>
    <row r="475158" spans="2:2" x14ac:dyDescent="0.15">
      <c r="B475158" t="s">
        <v>179</v>
      </c>
    </row>
    <row r="475159" spans="2:2" x14ac:dyDescent="0.15">
      <c r="B475159" t="s">
        <v>180</v>
      </c>
    </row>
    <row r="475160" spans="2:2" x14ac:dyDescent="0.15">
      <c r="B475160" t="s">
        <v>181</v>
      </c>
    </row>
    <row r="475161" spans="2:2" x14ac:dyDescent="0.15">
      <c r="B475161" t="s">
        <v>182</v>
      </c>
    </row>
    <row r="475162" spans="2:2" x14ac:dyDescent="0.15">
      <c r="B475162" t="s">
        <v>183</v>
      </c>
    </row>
    <row r="475163" spans="2:2" x14ac:dyDescent="0.15">
      <c r="B475163" t="s">
        <v>184</v>
      </c>
    </row>
    <row r="475164" spans="2:2" x14ac:dyDescent="0.15">
      <c r="B475164" t="s">
        <v>185</v>
      </c>
    </row>
    <row r="475165" spans="2:2" x14ac:dyDescent="0.15">
      <c r="B475165" t="s">
        <v>197</v>
      </c>
    </row>
    <row r="475166" spans="2:2" x14ac:dyDescent="0.15">
      <c r="B475166" t="s">
        <v>198</v>
      </c>
    </row>
    <row r="475167" spans="2:2" x14ac:dyDescent="0.15">
      <c r="B475167" t="s">
        <v>199</v>
      </c>
    </row>
    <row r="491520" spans="2:2" x14ac:dyDescent="0.15">
      <c r="B491520" t="s">
        <v>11</v>
      </c>
    </row>
    <row r="491521" spans="2:2" x14ac:dyDescent="0.15">
      <c r="B491521" t="s">
        <v>85</v>
      </c>
    </row>
    <row r="491522" spans="2:2" x14ac:dyDescent="0.15">
      <c r="B491522" t="s">
        <v>9</v>
      </c>
    </row>
    <row r="491523" spans="2:2" x14ac:dyDescent="0.15">
      <c r="B491523" t="s">
        <v>11</v>
      </c>
    </row>
    <row r="491524" spans="2:2" x14ac:dyDescent="0.15">
      <c r="B491524" t="s">
        <v>13</v>
      </c>
    </row>
    <row r="491525" spans="2:2" x14ac:dyDescent="0.15">
      <c r="B491525" t="s">
        <v>128</v>
      </c>
    </row>
    <row r="491526" spans="2:2" x14ac:dyDescent="0.15">
      <c r="B491526" t="s">
        <v>129</v>
      </c>
    </row>
    <row r="491527" spans="2:2" x14ac:dyDescent="0.15">
      <c r="B491527" t="s">
        <v>130</v>
      </c>
    </row>
    <row r="491528" spans="2:2" x14ac:dyDescent="0.15">
      <c r="B491528" t="s">
        <v>139</v>
      </c>
    </row>
    <row r="491529" spans="2:2" x14ac:dyDescent="0.15">
      <c r="B491529" t="s">
        <v>140</v>
      </c>
    </row>
    <row r="491530" spans="2:2" x14ac:dyDescent="0.15">
      <c r="B491530" t="s">
        <v>141</v>
      </c>
    </row>
    <row r="491531" spans="2:2" x14ac:dyDescent="0.15">
      <c r="B491531" t="s">
        <v>142</v>
      </c>
    </row>
    <row r="491532" spans="2:2" x14ac:dyDescent="0.15">
      <c r="B491532" t="s">
        <v>143</v>
      </c>
    </row>
    <row r="491533" spans="2:2" x14ac:dyDescent="0.15">
      <c r="B491533" t="s">
        <v>144</v>
      </c>
    </row>
    <row r="491534" spans="2:2" x14ac:dyDescent="0.15">
      <c r="B491534" t="s">
        <v>145</v>
      </c>
    </row>
    <row r="491535" spans="2:2" x14ac:dyDescent="0.15">
      <c r="B491535" t="s">
        <v>157</v>
      </c>
    </row>
    <row r="491536" spans="2:2" x14ac:dyDescent="0.15">
      <c r="B491536" t="s">
        <v>158</v>
      </c>
    </row>
    <row r="491537" spans="2:2" x14ac:dyDescent="0.15">
      <c r="B491537" t="s">
        <v>159</v>
      </c>
    </row>
    <row r="491538" spans="2:2" x14ac:dyDescent="0.15">
      <c r="B491538" t="s">
        <v>160</v>
      </c>
    </row>
    <row r="491539" spans="2:2" x14ac:dyDescent="0.15">
      <c r="B491539" t="s">
        <v>161</v>
      </c>
    </row>
    <row r="491540" spans="2:2" x14ac:dyDescent="0.15">
      <c r="B491540" t="s">
        <v>177</v>
      </c>
    </row>
    <row r="491541" spans="2:2" x14ac:dyDescent="0.15">
      <c r="B491541" t="s">
        <v>178</v>
      </c>
    </row>
    <row r="491542" spans="2:2" x14ac:dyDescent="0.15">
      <c r="B491542" t="s">
        <v>179</v>
      </c>
    </row>
    <row r="491543" spans="2:2" x14ac:dyDescent="0.15">
      <c r="B491543" t="s">
        <v>180</v>
      </c>
    </row>
    <row r="491544" spans="2:2" x14ac:dyDescent="0.15">
      <c r="B491544" t="s">
        <v>181</v>
      </c>
    </row>
    <row r="491545" spans="2:2" x14ac:dyDescent="0.15">
      <c r="B491545" t="s">
        <v>182</v>
      </c>
    </row>
    <row r="491546" spans="2:2" x14ac:dyDescent="0.15">
      <c r="B491546" t="s">
        <v>183</v>
      </c>
    </row>
    <row r="491547" spans="2:2" x14ac:dyDescent="0.15">
      <c r="B491547" t="s">
        <v>184</v>
      </c>
    </row>
    <row r="491548" spans="2:2" x14ac:dyDescent="0.15">
      <c r="B491548" t="s">
        <v>185</v>
      </c>
    </row>
    <row r="491549" spans="2:2" x14ac:dyDescent="0.15">
      <c r="B491549" t="s">
        <v>197</v>
      </c>
    </row>
    <row r="491550" spans="2:2" x14ac:dyDescent="0.15">
      <c r="B491550" t="s">
        <v>198</v>
      </c>
    </row>
    <row r="491551" spans="2:2" x14ac:dyDescent="0.15">
      <c r="B491551" t="s">
        <v>199</v>
      </c>
    </row>
    <row r="507904" spans="2:2" x14ac:dyDescent="0.15">
      <c r="B507904" t="s">
        <v>11</v>
      </c>
    </row>
    <row r="507905" spans="2:2" x14ac:dyDescent="0.15">
      <c r="B507905" t="s">
        <v>85</v>
      </c>
    </row>
    <row r="507906" spans="2:2" x14ac:dyDescent="0.15">
      <c r="B507906" t="s">
        <v>9</v>
      </c>
    </row>
    <row r="507907" spans="2:2" x14ac:dyDescent="0.15">
      <c r="B507907" t="s">
        <v>11</v>
      </c>
    </row>
    <row r="507908" spans="2:2" x14ac:dyDescent="0.15">
      <c r="B507908" t="s">
        <v>13</v>
      </c>
    </row>
    <row r="507909" spans="2:2" x14ac:dyDescent="0.15">
      <c r="B507909" t="s">
        <v>128</v>
      </c>
    </row>
    <row r="507910" spans="2:2" x14ac:dyDescent="0.15">
      <c r="B507910" t="s">
        <v>129</v>
      </c>
    </row>
    <row r="507911" spans="2:2" x14ac:dyDescent="0.15">
      <c r="B507911" t="s">
        <v>130</v>
      </c>
    </row>
    <row r="507912" spans="2:2" x14ac:dyDescent="0.15">
      <c r="B507912" t="s">
        <v>139</v>
      </c>
    </row>
    <row r="507913" spans="2:2" x14ac:dyDescent="0.15">
      <c r="B507913" t="s">
        <v>140</v>
      </c>
    </row>
    <row r="507914" spans="2:2" x14ac:dyDescent="0.15">
      <c r="B507914" t="s">
        <v>141</v>
      </c>
    </row>
    <row r="507915" spans="2:2" x14ac:dyDescent="0.15">
      <c r="B507915" t="s">
        <v>142</v>
      </c>
    </row>
    <row r="507916" spans="2:2" x14ac:dyDescent="0.15">
      <c r="B507916" t="s">
        <v>143</v>
      </c>
    </row>
    <row r="507917" spans="2:2" x14ac:dyDescent="0.15">
      <c r="B507917" t="s">
        <v>144</v>
      </c>
    </row>
    <row r="507918" spans="2:2" x14ac:dyDescent="0.15">
      <c r="B507918" t="s">
        <v>145</v>
      </c>
    </row>
    <row r="507919" spans="2:2" x14ac:dyDescent="0.15">
      <c r="B507919" t="s">
        <v>157</v>
      </c>
    </row>
    <row r="507920" spans="2:2" x14ac:dyDescent="0.15">
      <c r="B507920" t="s">
        <v>158</v>
      </c>
    </row>
    <row r="507921" spans="2:2" x14ac:dyDescent="0.15">
      <c r="B507921" t="s">
        <v>159</v>
      </c>
    </row>
    <row r="507922" spans="2:2" x14ac:dyDescent="0.15">
      <c r="B507922" t="s">
        <v>160</v>
      </c>
    </row>
    <row r="507923" spans="2:2" x14ac:dyDescent="0.15">
      <c r="B507923" t="s">
        <v>161</v>
      </c>
    </row>
    <row r="507924" spans="2:2" x14ac:dyDescent="0.15">
      <c r="B507924" t="s">
        <v>177</v>
      </c>
    </row>
    <row r="507925" spans="2:2" x14ac:dyDescent="0.15">
      <c r="B507925" t="s">
        <v>178</v>
      </c>
    </row>
    <row r="507926" spans="2:2" x14ac:dyDescent="0.15">
      <c r="B507926" t="s">
        <v>179</v>
      </c>
    </row>
    <row r="507927" spans="2:2" x14ac:dyDescent="0.15">
      <c r="B507927" t="s">
        <v>180</v>
      </c>
    </row>
    <row r="507928" spans="2:2" x14ac:dyDescent="0.15">
      <c r="B507928" t="s">
        <v>181</v>
      </c>
    </row>
    <row r="507929" spans="2:2" x14ac:dyDescent="0.15">
      <c r="B507929" t="s">
        <v>182</v>
      </c>
    </row>
    <row r="507930" spans="2:2" x14ac:dyDescent="0.15">
      <c r="B507930" t="s">
        <v>183</v>
      </c>
    </row>
    <row r="507931" spans="2:2" x14ac:dyDescent="0.15">
      <c r="B507931" t="s">
        <v>184</v>
      </c>
    </row>
    <row r="507932" spans="2:2" x14ac:dyDescent="0.15">
      <c r="B507932" t="s">
        <v>185</v>
      </c>
    </row>
    <row r="507933" spans="2:2" x14ac:dyDescent="0.15">
      <c r="B507933" t="s">
        <v>197</v>
      </c>
    </row>
    <row r="507934" spans="2:2" x14ac:dyDescent="0.15">
      <c r="B507934" t="s">
        <v>198</v>
      </c>
    </row>
    <row r="507935" spans="2:2" x14ac:dyDescent="0.15">
      <c r="B507935" t="s">
        <v>199</v>
      </c>
    </row>
    <row r="524288" spans="2:2" x14ac:dyDescent="0.15">
      <c r="B524288" t="s">
        <v>11</v>
      </c>
    </row>
    <row r="524289" spans="2:2" x14ac:dyDescent="0.15">
      <c r="B524289" t="s">
        <v>85</v>
      </c>
    </row>
    <row r="524290" spans="2:2" x14ac:dyDescent="0.15">
      <c r="B524290" t="s">
        <v>9</v>
      </c>
    </row>
    <row r="524291" spans="2:2" x14ac:dyDescent="0.15">
      <c r="B524291" t="s">
        <v>11</v>
      </c>
    </row>
    <row r="524292" spans="2:2" x14ac:dyDescent="0.15">
      <c r="B524292" t="s">
        <v>13</v>
      </c>
    </row>
    <row r="524293" spans="2:2" x14ac:dyDescent="0.15">
      <c r="B524293" t="s">
        <v>128</v>
      </c>
    </row>
    <row r="524294" spans="2:2" x14ac:dyDescent="0.15">
      <c r="B524294" t="s">
        <v>129</v>
      </c>
    </row>
    <row r="524295" spans="2:2" x14ac:dyDescent="0.15">
      <c r="B524295" t="s">
        <v>130</v>
      </c>
    </row>
    <row r="524296" spans="2:2" x14ac:dyDescent="0.15">
      <c r="B524296" t="s">
        <v>139</v>
      </c>
    </row>
    <row r="524297" spans="2:2" x14ac:dyDescent="0.15">
      <c r="B524297" t="s">
        <v>140</v>
      </c>
    </row>
    <row r="524298" spans="2:2" x14ac:dyDescent="0.15">
      <c r="B524298" t="s">
        <v>141</v>
      </c>
    </row>
    <row r="524299" spans="2:2" x14ac:dyDescent="0.15">
      <c r="B524299" t="s">
        <v>142</v>
      </c>
    </row>
    <row r="524300" spans="2:2" x14ac:dyDescent="0.15">
      <c r="B524300" t="s">
        <v>143</v>
      </c>
    </row>
    <row r="524301" spans="2:2" x14ac:dyDescent="0.15">
      <c r="B524301" t="s">
        <v>144</v>
      </c>
    </row>
    <row r="524302" spans="2:2" x14ac:dyDescent="0.15">
      <c r="B524302" t="s">
        <v>145</v>
      </c>
    </row>
    <row r="524303" spans="2:2" x14ac:dyDescent="0.15">
      <c r="B524303" t="s">
        <v>157</v>
      </c>
    </row>
    <row r="524304" spans="2:2" x14ac:dyDescent="0.15">
      <c r="B524304" t="s">
        <v>158</v>
      </c>
    </row>
    <row r="524305" spans="2:2" x14ac:dyDescent="0.15">
      <c r="B524305" t="s">
        <v>159</v>
      </c>
    </row>
    <row r="524306" spans="2:2" x14ac:dyDescent="0.15">
      <c r="B524306" t="s">
        <v>160</v>
      </c>
    </row>
    <row r="524307" spans="2:2" x14ac:dyDescent="0.15">
      <c r="B524307" t="s">
        <v>161</v>
      </c>
    </row>
    <row r="524308" spans="2:2" x14ac:dyDescent="0.15">
      <c r="B524308" t="s">
        <v>177</v>
      </c>
    </row>
    <row r="524309" spans="2:2" x14ac:dyDescent="0.15">
      <c r="B524309" t="s">
        <v>178</v>
      </c>
    </row>
    <row r="524310" spans="2:2" x14ac:dyDescent="0.15">
      <c r="B524310" t="s">
        <v>179</v>
      </c>
    </row>
    <row r="524311" spans="2:2" x14ac:dyDescent="0.15">
      <c r="B524311" t="s">
        <v>180</v>
      </c>
    </row>
    <row r="524312" spans="2:2" x14ac:dyDescent="0.15">
      <c r="B524312" t="s">
        <v>181</v>
      </c>
    </row>
    <row r="524313" spans="2:2" x14ac:dyDescent="0.15">
      <c r="B524313" t="s">
        <v>182</v>
      </c>
    </row>
    <row r="524314" spans="2:2" x14ac:dyDescent="0.15">
      <c r="B524314" t="s">
        <v>183</v>
      </c>
    </row>
    <row r="524315" spans="2:2" x14ac:dyDescent="0.15">
      <c r="B524315" t="s">
        <v>184</v>
      </c>
    </row>
    <row r="524316" spans="2:2" x14ac:dyDescent="0.15">
      <c r="B524316" t="s">
        <v>185</v>
      </c>
    </row>
    <row r="524317" spans="2:2" x14ac:dyDescent="0.15">
      <c r="B524317" t="s">
        <v>197</v>
      </c>
    </row>
    <row r="524318" spans="2:2" x14ac:dyDescent="0.15">
      <c r="B524318" t="s">
        <v>198</v>
      </c>
    </row>
    <row r="524319" spans="2:2" x14ac:dyDescent="0.15">
      <c r="B524319" t="s">
        <v>199</v>
      </c>
    </row>
    <row r="540672" spans="2:2" x14ac:dyDescent="0.15">
      <c r="B540672" t="s">
        <v>11</v>
      </c>
    </row>
    <row r="540673" spans="2:2" x14ac:dyDescent="0.15">
      <c r="B540673" t="s">
        <v>85</v>
      </c>
    </row>
    <row r="540674" spans="2:2" x14ac:dyDescent="0.15">
      <c r="B540674" t="s">
        <v>9</v>
      </c>
    </row>
    <row r="540675" spans="2:2" x14ac:dyDescent="0.15">
      <c r="B540675" t="s">
        <v>11</v>
      </c>
    </row>
    <row r="540676" spans="2:2" x14ac:dyDescent="0.15">
      <c r="B540676" t="s">
        <v>13</v>
      </c>
    </row>
    <row r="540677" spans="2:2" x14ac:dyDescent="0.15">
      <c r="B540677" t="s">
        <v>128</v>
      </c>
    </row>
    <row r="540678" spans="2:2" x14ac:dyDescent="0.15">
      <c r="B540678" t="s">
        <v>129</v>
      </c>
    </row>
    <row r="540679" spans="2:2" x14ac:dyDescent="0.15">
      <c r="B540679" t="s">
        <v>130</v>
      </c>
    </row>
    <row r="540680" spans="2:2" x14ac:dyDescent="0.15">
      <c r="B540680" t="s">
        <v>139</v>
      </c>
    </row>
    <row r="540681" spans="2:2" x14ac:dyDescent="0.15">
      <c r="B540681" t="s">
        <v>140</v>
      </c>
    </row>
    <row r="540682" spans="2:2" x14ac:dyDescent="0.15">
      <c r="B540682" t="s">
        <v>141</v>
      </c>
    </row>
    <row r="540683" spans="2:2" x14ac:dyDescent="0.15">
      <c r="B540683" t="s">
        <v>142</v>
      </c>
    </row>
    <row r="540684" spans="2:2" x14ac:dyDescent="0.15">
      <c r="B540684" t="s">
        <v>143</v>
      </c>
    </row>
    <row r="540685" spans="2:2" x14ac:dyDescent="0.15">
      <c r="B540685" t="s">
        <v>144</v>
      </c>
    </row>
    <row r="540686" spans="2:2" x14ac:dyDescent="0.15">
      <c r="B540686" t="s">
        <v>145</v>
      </c>
    </row>
    <row r="540687" spans="2:2" x14ac:dyDescent="0.15">
      <c r="B540687" t="s">
        <v>157</v>
      </c>
    </row>
    <row r="540688" spans="2:2" x14ac:dyDescent="0.15">
      <c r="B540688" t="s">
        <v>158</v>
      </c>
    </row>
    <row r="540689" spans="2:2" x14ac:dyDescent="0.15">
      <c r="B540689" t="s">
        <v>159</v>
      </c>
    </row>
    <row r="540690" spans="2:2" x14ac:dyDescent="0.15">
      <c r="B540690" t="s">
        <v>160</v>
      </c>
    </row>
    <row r="540691" spans="2:2" x14ac:dyDescent="0.15">
      <c r="B540691" t="s">
        <v>161</v>
      </c>
    </row>
    <row r="540692" spans="2:2" x14ac:dyDescent="0.15">
      <c r="B540692" t="s">
        <v>177</v>
      </c>
    </row>
    <row r="540693" spans="2:2" x14ac:dyDescent="0.15">
      <c r="B540693" t="s">
        <v>178</v>
      </c>
    </row>
    <row r="540694" spans="2:2" x14ac:dyDescent="0.15">
      <c r="B540694" t="s">
        <v>179</v>
      </c>
    </row>
    <row r="540695" spans="2:2" x14ac:dyDescent="0.15">
      <c r="B540695" t="s">
        <v>180</v>
      </c>
    </row>
    <row r="540696" spans="2:2" x14ac:dyDescent="0.15">
      <c r="B540696" t="s">
        <v>181</v>
      </c>
    </row>
    <row r="540697" spans="2:2" x14ac:dyDescent="0.15">
      <c r="B540697" t="s">
        <v>182</v>
      </c>
    </row>
    <row r="540698" spans="2:2" x14ac:dyDescent="0.15">
      <c r="B540698" t="s">
        <v>183</v>
      </c>
    </row>
    <row r="540699" spans="2:2" x14ac:dyDescent="0.15">
      <c r="B540699" t="s">
        <v>184</v>
      </c>
    </row>
    <row r="540700" spans="2:2" x14ac:dyDescent="0.15">
      <c r="B540700" t="s">
        <v>185</v>
      </c>
    </row>
    <row r="540701" spans="2:2" x14ac:dyDescent="0.15">
      <c r="B540701" t="s">
        <v>197</v>
      </c>
    </row>
    <row r="540702" spans="2:2" x14ac:dyDescent="0.15">
      <c r="B540702" t="s">
        <v>198</v>
      </c>
    </row>
    <row r="540703" spans="2:2" x14ac:dyDescent="0.15">
      <c r="B540703" t="s">
        <v>199</v>
      </c>
    </row>
    <row r="557056" spans="2:2" x14ac:dyDescent="0.15">
      <c r="B557056" t="s">
        <v>11</v>
      </c>
    </row>
    <row r="557057" spans="2:2" x14ac:dyDescent="0.15">
      <c r="B557057" t="s">
        <v>85</v>
      </c>
    </row>
    <row r="557058" spans="2:2" x14ac:dyDescent="0.15">
      <c r="B557058" t="s">
        <v>9</v>
      </c>
    </row>
    <row r="557059" spans="2:2" x14ac:dyDescent="0.15">
      <c r="B557059" t="s">
        <v>11</v>
      </c>
    </row>
    <row r="557060" spans="2:2" x14ac:dyDescent="0.15">
      <c r="B557060" t="s">
        <v>13</v>
      </c>
    </row>
    <row r="557061" spans="2:2" x14ac:dyDescent="0.15">
      <c r="B557061" t="s">
        <v>128</v>
      </c>
    </row>
    <row r="557062" spans="2:2" x14ac:dyDescent="0.15">
      <c r="B557062" t="s">
        <v>129</v>
      </c>
    </row>
    <row r="557063" spans="2:2" x14ac:dyDescent="0.15">
      <c r="B557063" t="s">
        <v>130</v>
      </c>
    </row>
    <row r="557064" spans="2:2" x14ac:dyDescent="0.15">
      <c r="B557064" t="s">
        <v>139</v>
      </c>
    </row>
    <row r="557065" spans="2:2" x14ac:dyDescent="0.15">
      <c r="B557065" t="s">
        <v>140</v>
      </c>
    </row>
    <row r="557066" spans="2:2" x14ac:dyDescent="0.15">
      <c r="B557066" t="s">
        <v>141</v>
      </c>
    </row>
    <row r="557067" spans="2:2" x14ac:dyDescent="0.15">
      <c r="B557067" t="s">
        <v>142</v>
      </c>
    </row>
    <row r="557068" spans="2:2" x14ac:dyDescent="0.15">
      <c r="B557068" t="s">
        <v>143</v>
      </c>
    </row>
    <row r="557069" spans="2:2" x14ac:dyDescent="0.15">
      <c r="B557069" t="s">
        <v>144</v>
      </c>
    </row>
    <row r="557070" spans="2:2" x14ac:dyDescent="0.15">
      <c r="B557070" t="s">
        <v>145</v>
      </c>
    </row>
    <row r="557071" spans="2:2" x14ac:dyDescent="0.15">
      <c r="B557071" t="s">
        <v>157</v>
      </c>
    </row>
    <row r="557072" spans="2:2" x14ac:dyDescent="0.15">
      <c r="B557072" t="s">
        <v>158</v>
      </c>
    </row>
    <row r="557073" spans="2:2" x14ac:dyDescent="0.15">
      <c r="B557073" t="s">
        <v>159</v>
      </c>
    </row>
    <row r="557074" spans="2:2" x14ac:dyDescent="0.15">
      <c r="B557074" t="s">
        <v>160</v>
      </c>
    </row>
    <row r="557075" spans="2:2" x14ac:dyDescent="0.15">
      <c r="B557075" t="s">
        <v>161</v>
      </c>
    </row>
    <row r="557076" spans="2:2" x14ac:dyDescent="0.15">
      <c r="B557076" t="s">
        <v>177</v>
      </c>
    </row>
    <row r="557077" spans="2:2" x14ac:dyDescent="0.15">
      <c r="B557077" t="s">
        <v>178</v>
      </c>
    </row>
    <row r="557078" spans="2:2" x14ac:dyDescent="0.15">
      <c r="B557078" t="s">
        <v>179</v>
      </c>
    </row>
    <row r="557079" spans="2:2" x14ac:dyDescent="0.15">
      <c r="B557079" t="s">
        <v>180</v>
      </c>
    </row>
    <row r="557080" spans="2:2" x14ac:dyDescent="0.15">
      <c r="B557080" t="s">
        <v>181</v>
      </c>
    </row>
    <row r="557081" spans="2:2" x14ac:dyDescent="0.15">
      <c r="B557081" t="s">
        <v>182</v>
      </c>
    </row>
    <row r="557082" spans="2:2" x14ac:dyDescent="0.15">
      <c r="B557082" t="s">
        <v>183</v>
      </c>
    </row>
    <row r="557083" spans="2:2" x14ac:dyDescent="0.15">
      <c r="B557083" t="s">
        <v>184</v>
      </c>
    </row>
    <row r="557084" spans="2:2" x14ac:dyDescent="0.15">
      <c r="B557084" t="s">
        <v>185</v>
      </c>
    </row>
    <row r="557085" spans="2:2" x14ac:dyDescent="0.15">
      <c r="B557085" t="s">
        <v>197</v>
      </c>
    </row>
    <row r="557086" spans="2:2" x14ac:dyDescent="0.15">
      <c r="B557086" t="s">
        <v>198</v>
      </c>
    </row>
    <row r="557087" spans="2:2" x14ac:dyDescent="0.15">
      <c r="B557087" t="s">
        <v>199</v>
      </c>
    </row>
    <row r="573440" spans="2:2" x14ac:dyDescent="0.15">
      <c r="B573440" t="s">
        <v>11</v>
      </c>
    </row>
    <row r="573441" spans="2:2" x14ac:dyDescent="0.15">
      <c r="B573441" t="s">
        <v>85</v>
      </c>
    </row>
    <row r="573442" spans="2:2" x14ac:dyDescent="0.15">
      <c r="B573442" t="s">
        <v>9</v>
      </c>
    </row>
    <row r="573443" spans="2:2" x14ac:dyDescent="0.15">
      <c r="B573443" t="s">
        <v>11</v>
      </c>
    </row>
    <row r="573444" spans="2:2" x14ac:dyDescent="0.15">
      <c r="B573444" t="s">
        <v>13</v>
      </c>
    </row>
    <row r="573445" spans="2:2" x14ac:dyDescent="0.15">
      <c r="B573445" t="s">
        <v>128</v>
      </c>
    </row>
    <row r="573446" spans="2:2" x14ac:dyDescent="0.15">
      <c r="B573446" t="s">
        <v>129</v>
      </c>
    </row>
    <row r="573447" spans="2:2" x14ac:dyDescent="0.15">
      <c r="B573447" t="s">
        <v>130</v>
      </c>
    </row>
    <row r="573448" spans="2:2" x14ac:dyDescent="0.15">
      <c r="B573448" t="s">
        <v>139</v>
      </c>
    </row>
    <row r="573449" spans="2:2" x14ac:dyDescent="0.15">
      <c r="B573449" t="s">
        <v>140</v>
      </c>
    </row>
    <row r="573450" spans="2:2" x14ac:dyDescent="0.15">
      <c r="B573450" t="s">
        <v>141</v>
      </c>
    </row>
    <row r="573451" spans="2:2" x14ac:dyDescent="0.15">
      <c r="B573451" t="s">
        <v>142</v>
      </c>
    </row>
    <row r="573452" spans="2:2" x14ac:dyDescent="0.15">
      <c r="B573452" t="s">
        <v>143</v>
      </c>
    </row>
    <row r="573453" spans="2:2" x14ac:dyDescent="0.15">
      <c r="B573453" t="s">
        <v>144</v>
      </c>
    </row>
    <row r="573454" spans="2:2" x14ac:dyDescent="0.15">
      <c r="B573454" t="s">
        <v>145</v>
      </c>
    </row>
    <row r="573455" spans="2:2" x14ac:dyDescent="0.15">
      <c r="B573455" t="s">
        <v>157</v>
      </c>
    </row>
    <row r="573456" spans="2:2" x14ac:dyDescent="0.15">
      <c r="B573456" t="s">
        <v>158</v>
      </c>
    </row>
    <row r="573457" spans="2:2" x14ac:dyDescent="0.15">
      <c r="B573457" t="s">
        <v>159</v>
      </c>
    </row>
    <row r="573458" spans="2:2" x14ac:dyDescent="0.15">
      <c r="B573458" t="s">
        <v>160</v>
      </c>
    </row>
    <row r="573459" spans="2:2" x14ac:dyDescent="0.15">
      <c r="B573459" t="s">
        <v>161</v>
      </c>
    </row>
    <row r="573460" spans="2:2" x14ac:dyDescent="0.15">
      <c r="B573460" t="s">
        <v>177</v>
      </c>
    </row>
    <row r="573461" spans="2:2" x14ac:dyDescent="0.15">
      <c r="B573461" t="s">
        <v>178</v>
      </c>
    </row>
    <row r="573462" spans="2:2" x14ac:dyDescent="0.15">
      <c r="B573462" t="s">
        <v>179</v>
      </c>
    </row>
    <row r="573463" spans="2:2" x14ac:dyDescent="0.15">
      <c r="B573463" t="s">
        <v>180</v>
      </c>
    </row>
    <row r="573464" spans="2:2" x14ac:dyDescent="0.15">
      <c r="B573464" t="s">
        <v>181</v>
      </c>
    </row>
    <row r="573465" spans="2:2" x14ac:dyDescent="0.15">
      <c r="B573465" t="s">
        <v>182</v>
      </c>
    </row>
    <row r="573466" spans="2:2" x14ac:dyDescent="0.15">
      <c r="B573466" t="s">
        <v>183</v>
      </c>
    </row>
    <row r="573467" spans="2:2" x14ac:dyDescent="0.15">
      <c r="B573467" t="s">
        <v>184</v>
      </c>
    </row>
    <row r="573468" spans="2:2" x14ac:dyDescent="0.15">
      <c r="B573468" t="s">
        <v>185</v>
      </c>
    </row>
    <row r="573469" spans="2:2" x14ac:dyDescent="0.15">
      <c r="B573469" t="s">
        <v>197</v>
      </c>
    </row>
    <row r="573470" spans="2:2" x14ac:dyDescent="0.15">
      <c r="B573470" t="s">
        <v>198</v>
      </c>
    </row>
    <row r="573471" spans="2:2" x14ac:dyDescent="0.15">
      <c r="B573471" t="s">
        <v>199</v>
      </c>
    </row>
    <row r="589824" spans="2:2" x14ac:dyDescent="0.15">
      <c r="B589824" t="s">
        <v>11</v>
      </c>
    </row>
    <row r="589825" spans="2:2" x14ac:dyDescent="0.15">
      <c r="B589825" t="s">
        <v>85</v>
      </c>
    </row>
    <row r="589826" spans="2:2" x14ac:dyDescent="0.15">
      <c r="B589826" t="s">
        <v>9</v>
      </c>
    </row>
    <row r="589827" spans="2:2" x14ac:dyDescent="0.15">
      <c r="B589827" t="s">
        <v>11</v>
      </c>
    </row>
    <row r="589828" spans="2:2" x14ac:dyDescent="0.15">
      <c r="B589828" t="s">
        <v>13</v>
      </c>
    </row>
    <row r="589829" spans="2:2" x14ac:dyDescent="0.15">
      <c r="B589829" t="s">
        <v>128</v>
      </c>
    </row>
    <row r="589830" spans="2:2" x14ac:dyDescent="0.15">
      <c r="B589830" t="s">
        <v>129</v>
      </c>
    </row>
    <row r="589831" spans="2:2" x14ac:dyDescent="0.15">
      <c r="B589831" t="s">
        <v>130</v>
      </c>
    </row>
    <row r="589832" spans="2:2" x14ac:dyDescent="0.15">
      <c r="B589832" t="s">
        <v>139</v>
      </c>
    </row>
    <row r="589833" spans="2:2" x14ac:dyDescent="0.15">
      <c r="B589833" t="s">
        <v>140</v>
      </c>
    </row>
    <row r="589834" spans="2:2" x14ac:dyDescent="0.15">
      <c r="B589834" t="s">
        <v>141</v>
      </c>
    </row>
    <row r="589835" spans="2:2" x14ac:dyDescent="0.15">
      <c r="B589835" t="s">
        <v>142</v>
      </c>
    </row>
    <row r="589836" spans="2:2" x14ac:dyDescent="0.15">
      <c r="B589836" t="s">
        <v>143</v>
      </c>
    </row>
    <row r="589837" spans="2:2" x14ac:dyDescent="0.15">
      <c r="B589837" t="s">
        <v>144</v>
      </c>
    </row>
    <row r="589838" spans="2:2" x14ac:dyDescent="0.15">
      <c r="B589838" t="s">
        <v>145</v>
      </c>
    </row>
    <row r="589839" spans="2:2" x14ac:dyDescent="0.15">
      <c r="B589839" t="s">
        <v>157</v>
      </c>
    </row>
    <row r="589840" spans="2:2" x14ac:dyDescent="0.15">
      <c r="B589840" t="s">
        <v>158</v>
      </c>
    </row>
    <row r="589841" spans="2:2" x14ac:dyDescent="0.15">
      <c r="B589841" t="s">
        <v>159</v>
      </c>
    </row>
    <row r="589842" spans="2:2" x14ac:dyDescent="0.15">
      <c r="B589842" t="s">
        <v>160</v>
      </c>
    </row>
    <row r="589843" spans="2:2" x14ac:dyDescent="0.15">
      <c r="B589843" t="s">
        <v>161</v>
      </c>
    </row>
    <row r="589844" spans="2:2" x14ac:dyDescent="0.15">
      <c r="B589844" t="s">
        <v>177</v>
      </c>
    </row>
    <row r="589845" spans="2:2" x14ac:dyDescent="0.15">
      <c r="B589845" t="s">
        <v>178</v>
      </c>
    </row>
    <row r="589846" spans="2:2" x14ac:dyDescent="0.15">
      <c r="B589846" t="s">
        <v>179</v>
      </c>
    </row>
    <row r="589847" spans="2:2" x14ac:dyDescent="0.15">
      <c r="B589847" t="s">
        <v>180</v>
      </c>
    </row>
    <row r="589848" spans="2:2" x14ac:dyDescent="0.15">
      <c r="B589848" t="s">
        <v>181</v>
      </c>
    </row>
    <row r="589849" spans="2:2" x14ac:dyDescent="0.15">
      <c r="B589849" t="s">
        <v>182</v>
      </c>
    </row>
    <row r="589850" spans="2:2" x14ac:dyDescent="0.15">
      <c r="B589850" t="s">
        <v>183</v>
      </c>
    </row>
    <row r="589851" spans="2:2" x14ac:dyDescent="0.15">
      <c r="B589851" t="s">
        <v>184</v>
      </c>
    </row>
    <row r="589852" spans="2:2" x14ac:dyDescent="0.15">
      <c r="B589852" t="s">
        <v>185</v>
      </c>
    </row>
    <row r="589853" spans="2:2" x14ac:dyDescent="0.15">
      <c r="B589853" t="s">
        <v>197</v>
      </c>
    </row>
    <row r="589854" spans="2:2" x14ac:dyDescent="0.15">
      <c r="B589854" t="s">
        <v>198</v>
      </c>
    </row>
    <row r="589855" spans="2:2" x14ac:dyDescent="0.15">
      <c r="B589855" t="s">
        <v>199</v>
      </c>
    </row>
    <row r="606208" spans="2:2" x14ac:dyDescent="0.15">
      <c r="B606208" t="s">
        <v>11</v>
      </c>
    </row>
    <row r="606209" spans="2:2" x14ac:dyDescent="0.15">
      <c r="B606209" t="s">
        <v>85</v>
      </c>
    </row>
    <row r="606210" spans="2:2" x14ac:dyDescent="0.15">
      <c r="B606210" t="s">
        <v>9</v>
      </c>
    </row>
    <row r="606211" spans="2:2" x14ac:dyDescent="0.15">
      <c r="B606211" t="s">
        <v>11</v>
      </c>
    </row>
    <row r="606212" spans="2:2" x14ac:dyDescent="0.15">
      <c r="B606212" t="s">
        <v>13</v>
      </c>
    </row>
    <row r="606213" spans="2:2" x14ac:dyDescent="0.15">
      <c r="B606213" t="s">
        <v>128</v>
      </c>
    </row>
    <row r="606214" spans="2:2" x14ac:dyDescent="0.15">
      <c r="B606214" t="s">
        <v>129</v>
      </c>
    </row>
    <row r="606215" spans="2:2" x14ac:dyDescent="0.15">
      <c r="B606215" t="s">
        <v>130</v>
      </c>
    </row>
    <row r="606216" spans="2:2" x14ac:dyDescent="0.15">
      <c r="B606216" t="s">
        <v>139</v>
      </c>
    </row>
    <row r="606217" spans="2:2" x14ac:dyDescent="0.15">
      <c r="B606217" t="s">
        <v>140</v>
      </c>
    </row>
    <row r="606218" spans="2:2" x14ac:dyDescent="0.15">
      <c r="B606218" t="s">
        <v>141</v>
      </c>
    </row>
    <row r="606219" spans="2:2" x14ac:dyDescent="0.15">
      <c r="B606219" t="s">
        <v>142</v>
      </c>
    </row>
    <row r="606220" spans="2:2" x14ac:dyDescent="0.15">
      <c r="B606220" t="s">
        <v>143</v>
      </c>
    </row>
    <row r="606221" spans="2:2" x14ac:dyDescent="0.15">
      <c r="B606221" t="s">
        <v>144</v>
      </c>
    </row>
    <row r="606222" spans="2:2" x14ac:dyDescent="0.15">
      <c r="B606222" t="s">
        <v>145</v>
      </c>
    </row>
    <row r="606223" spans="2:2" x14ac:dyDescent="0.15">
      <c r="B606223" t="s">
        <v>157</v>
      </c>
    </row>
    <row r="606224" spans="2:2" x14ac:dyDescent="0.15">
      <c r="B606224" t="s">
        <v>158</v>
      </c>
    </row>
    <row r="606225" spans="2:2" x14ac:dyDescent="0.15">
      <c r="B606225" t="s">
        <v>159</v>
      </c>
    </row>
    <row r="606226" spans="2:2" x14ac:dyDescent="0.15">
      <c r="B606226" t="s">
        <v>160</v>
      </c>
    </row>
    <row r="606227" spans="2:2" x14ac:dyDescent="0.15">
      <c r="B606227" t="s">
        <v>161</v>
      </c>
    </row>
    <row r="606228" spans="2:2" x14ac:dyDescent="0.15">
      <c r="B606228" t="s">
        <v>177</v>
      </c>
    </row>
    <row r="606229" spans="2:2" x14ac:dyDescent="0.15">
      <c r="B606229" t="s">
        <v>178</v>
      </c>
    </row>
    <row r="606230" spans="2:2" x14ac:dyDescent="0.15">
      <c r="B606230" t="s">
        <v>179</v>
      </c>
    </row>
    <row r="606231" spans="2:2" x14ac:dyDescent="0.15">
      <c r="B606231" t="s">
        <v>180</v>
      </c>
    </row>
    <row r="606232" spans="2:2" x14ac:dyDescent="0.15">
      <c r="B606232" t="s">
        <v>181</v>
      </c>
    </row>
    <row r="606233" spans="2:2" x14ac:dyDescent="0.15">
      <c r="B606233" t="s">
        <v>182</v>
      </c>
    </row>
    <row r="606234" spans="2:2" x14ac:dyDescent="0.15">
      <c r="B606234" t="s">
        <v>183</v>
      </c>
    </row>
    <row r="606235" spans="2:2" x14ac:dyDescent="0.15">
      <c r="B606235" t="s">
        <v>184</v>
      </c>
    </row>
    <row r="606236" spans="2:2" x14ac:dyDescent="0.15">
      <c r="B606236" t="s">
        <v>185</v>
      </c>
    </row>
    <row r="606237" spans="2:2" x14ac:dyDescent="0.15">
      <c r="B606237" t="s">
        <v>197</v>
      </c>
    </row>
    <row r="606238" spans="2:2" x14ac:dyDescent="0.15">
      <c r="B606238" t="s">
        <v>198</v>
      </c>
    </row>
    <row r="606239" spans="2:2" x14ac:dyDescent="0.15">
      <c r="B606239" t="s">
        <v>199</v>
      </c>
    </row>
    <row r="622592" spans="2:2" x14ac:dyDescent="0.15">
      <c r="B622592" t="s">
        <v>11</v>
      </c>
    </row>
    <row r="622593" spans="2:2" x14ac:dyDescent="0.15">
      <c r="B622593" t="s">
        <v>85</v>
      </c>
    </row>
    <row r="622594" spans="2:2" x14ac:dyDescent="0.15">
      <c r="B622594" t="s">
        <v>9</v>
      </c>
    </row>
    <row r="622595" spans="2:2" x14ac:dyDescent="0.15">
      <c r="B622595" t="s">
        <v>11</v>
      </c>
    </row>
    <row r="622596" spans="2:2" x14ac:dyDescent="0.15">
      <c r="B622596" t="s">
        <v>13</v>
      </c>
    </row>
    <row r="622597" spans="2:2" x14ac:dyDescent="0.15">
      <c r="B622597" t="s">
        <v>128</v>
      </c>
    </row>
    <row r="622598" spans="2:2" x14ac:dyDescent="0.15">
      <c r="B622598" t="s">
        <v>129</v>
      </c>
    </row>
    <row r="622599" spans="2:2" x14ac:dyDescent="0.15">
      <c r="B622599" t="s">
        <v>130</v>
      </c>
    </row>
    <row r="622600" spans="2:2" x14ac:dyDescent="0.15">
      <c r="B622600" t="s">
        <v>139</v>
      </c>
    </row>
    <row r="622601" spans="2:2" x14ac:dyDescent="0.15">
      <c r="B622601" t="s">
        <v>140</v>
      </c>
    </row>
    <row r="622602" spans="2:2" x14ac:dyDescent="0.15">
      <c r="B622602" t="s">
        <v>141</v>
      </c>
    </row>
    <row r="622603" spans="2:2" x14ac:dyDescent="0.15">
      <c r="B622603" t="s">
        <v>142</v>
      </c>
    </row>
    <row r="622604" spans="2:2" x14ac:dyDescent="0.15">
      <c r="B622604" t="s">
        <v>143</v>
      </c>
    </row>
    <row r="622605" spans="2:2" x14ac:dyDescent="0.15">
      <c r="B622605" t="s">
        <v>144</v>
      </c>
    </row>
    <row r="622606" spans="2:2" x14ac:dyDescent="0.15">
      <c r="B622606" t="s">
        <v>145</v>
      </c>
    </row>
    <row r="622607" spans="2:2" x14ac:dyDescent="0.15">
      <c r="B622607" t="s">
        <v>157</v>
      </c>
    </row>
    <row r="622608" spans="2:2" x14ac:dyDescent="0.15">
      <c r="B622608" t="s">
        <v>158</v>
      </c>
    </row>
    <row r="622609" spans="2:2" x14ac:dyDescent="0.15">
      <c r="B622609" t="s">
        <v>159</v>
      </c>
    </row>
    <row r="622610" spans="2:2" x14ac:dyDescent="0.15">
      <c r="B622610" t="s">
        <v>160</v>
      </c>
    </row>
    <row r="622611" spans="2:2" x14ac:dyDescent="0.15">
      <c r="B622611" t="s">
        <v>161</v>
      </c>
    </row>
    <row r="622612" spans="2:2" x14ac:dyDescent="0.15">
      <c r="B622612" t="s">
        <v>177</v>
      </c>
    </row>
    <row r="622613" spans="2:2" x14ac:dyDescent="0.15">
      <c r="B622613" t="s">
        <v>178</v>
      </c>
    </row>
    <row r="622614" spans="2:2" x14ac:dyDescent="0.15">
      <c r="B622614" t="s">
        <v>179</v>
      </c>
    </row>
    <row r="622615" spans="2:2" x14ac:dyDescent="0.15">
      <c r="B622615" t="s">
        <v>180</v>
      </c>
    </row>
    <row r="622616" spans="2:2" x14ac:dyDescent="0.15">
      <c r="B622616" t="s">
        <v>181</v>
      </c>
    </row>
    <row r="622617" spans="2:2" x14ac:dyDescent="0.15">
      <c r="B622617" t="s">
        <v>182</v>
      </c>
    </row>
    <row r="622618" spans="2:2" x14ac:dyDescent="0.15">
      <c r="B622618" t="s">
        <v>183</v>
      </c>
    </row>
    <row r="622619" spans="2:2" x14ac:dyDescent="0.15">
      <c r="B622619" t="s">
        <v>184</v>
      </c>
    </row>
    <row r="622620" spans="2:2" x14ac:dyDescent="0.15">
      <c r="B622620" t="s">
        <v>185</v>
      </c>
    </row>
    <row r="622621" spans="2:2" x14ac:dyDescent="0.15">
      <c r="B622621" t="s">
        <v>197</v>
      </c>
    </row>
    <row r="622622" spans="2:2" x14ac:dyDescent="0.15">
      <c r="B622622" t="s">
        <v>198</v>
      </c>
    </row>
    <row r="622623" spans="2:2" x14ac:dyDescent="0.15">
      <c r="B622623" t="s">
        <v>199</v>
      </c>
    </row>
    <row r="638976" spans="2:2" x14ac:dyDescent="0.15">
      <c r="B638976" t="s">
        <v>11</v>
      </c>
    </row>
    <row r="638977" spans="2:2" x14ac:dyDescent="0.15">
      <c r="B638977" t="s">
        <v>85</v>
      </c>
    </row>
    <row r="638978" spans="2:2" x14ac:dyDescent="0.15">
      <c r="B638978" t="s">
        <v>9</v>
      </c>
    </row>
    <row r="638979" spans="2:2" x14ac:dyDescent="0.15">
      <c r="B638979" t="s">
        <v>11</v>
      </c>
    </row>
    <row r="638980" spans="2:2" x14ac:dyDescent="0.15">
      <c r="B638980" t="s">
        <v>13</v>
      </c>
    </row>
    <row r="638981" spans="2:2" x14ac:dyDescent="0.15">
      <c r="B638981" t="s">
        <v>128</v>
      </c>
    </row>
    <row r="638982" spans="2:2" x14ac:dyDescent="0.15">
      <c r="B638982" t="s">
        <v>129</v>
      </c>
    </row>
    <row r="638983" spans="2:2" x14ac:dyDescent="0.15">
      <c r="B638983" t="s">
        <v>130</v>
      </c>
    </row>
    <row r="638984" spans="2:2" x14ac:dyDescent="0.15">
      <c r="B638984" t="s">
        <v>139</v>
      </c>
    </row>
    <row r="638985" spans="2:2" x14ac:dyDescent="0.15">
      <c r="B638985" t="s">
        <v>140</v>
      </c>
    </row>
    <row r="638986" spans="2:2" x14ac:dyDescent="0.15">
      <c r="B638986" t="s">
        <v>141</v>
      </c>
    </row>
    <row r="638987" spans="2:2" x14ac:dyDescent="0.15">
      <c r="B638987" t="s">
        <v>142</v>
      </c>
    </row>
    <row r="638988" spans="2:2" x14ac:dyDescent="0.15">
      <c r="B638988" t="s">
        <v>143</v>
      </c>
    </row>
    <row r="638989" spans="2:2" x14ac:dyDescent="0.15">
      <c r="B638989" t="s">
        <v>144</v>
      </c>
    </row>
    <row r="638990" spans="2:2" x14ac:dyDescent="0.15">
      <c r="B638990" t="s">
        <v>145</v>
      </c>
    </row>
    <row r="638991" spans="2:2" x14ac:dyDescent="0.15">
      <c r="B638991" t="s">
        <v>157</v>
      </c>
    </row>
    <row r="638992" spans="2:2" x14ac:dyDescent="0.15">
      <c r="B638992" t="s">
        <v>158</v>
      </c>
    </row>
    <row r="638993" spans="2:2" x14ac:dyDescent="0.15">
      <c r="B638993" t="s">
        <v>159</v>
      </c>
    </row>
    <row r="638994" spans="2:2" x14ac:dyDescent="0.15">
      <c r="B638994" t="s">
        <v>160</v>
      </c>
    </row>
    <row r="638995" spans="2:2" x14ac:dyDescent="0.15">
      <c r="B638995" t="s">
        <v>161</v>
      </c>
    </row>
    <row r="638996" spans="2:2" x14ac:dyDescent="0.15">
      <c r="B638996" t="s">
        <v>177</v>
      </c>
    </row>
    <row r="638997" spans="2:2" x14ac:dyDescent="0.15">
      <c r="B638997" t="s">
        <v>178</v>
      </c>
    </row>
    <row r="638998" spans="2:2" x14ac:dyDescent="0.15">
      <c r="B638998" t="s">
        <v>179</v>
      </c>
    </row>
    <row r="638999" spans="2:2" x14ac:dyDescent="0.15">
      <c r="B638999" t="s">
        <v>180</v>
      </c>
    </row>
    <row r="639000" spans="2:2" x14ac:dyDescent="0.15">
      <c r="B639000" t="s">
        <v>181</v>
      </c>
    </row>
    <row r="639001" spans="2:2" x14ac:dyDescent="0.15">
      <c r="B639001" t="s">
        <v>182</v>
      </c>
    </row>
    <row r="639002" spans="2:2" x14ac:dyDescent="0.15">
      <c r="B639002" t="s">
        <v>183</v>
      </c>
    </row>
    <row r="639003" spans="2:2" x14ac:dyDescent="0.15">
      <c r="B639003" t="s">
        <v>184</v>
      </c>
    </row>
    <row r="639004" spans="2:2" x14ac:dyDescent="0.15">
      <c r="B639004" t="s">
        <v>185</v>
      </c>
    </row>
    <row r="639005" spans="2:2" x14ac:dyDescent="0.15">
      <c r="B639005" t="s">
        <v>197</v>
      </c>
    </row>
    <row r="639006" spans="2:2" x14ac:dyDescent="0.15">
      <c r="B639006" t="s">
        <v>198</v>
      </c>
    </row>
    <row r="639007" spans="2:2" x14ac:dyDescent="0.15">
      <c r="B639007" t="s">
        <v>199</v>
      </c>
    </row>
    <row r="655360" spans="2:2" x14ac:dyDescent="0.15">
      <c r="B655360" t="s">
        <v>11</v>
      </c>
    </row>
    <row r="655361" spans="2:2" x14ac:dyDescent="0.15">
      <c r="B655361" t="s">
        <v>85</v>
      </c>
    </row>
    <row r="655362" spans="2:2" x14ac:dyDescent="0.15">
      <c r="B655362" t="s">
        <v>9</v>
      </c>
    </row>
    <row r="655363" spans="2:2" x14ac:dyDescent="0.15">
      <c r="B655363" t="s">
        <v>11</v>
      </c>
    </row>
    <row r="655364" spans="2:2" x14ac:dyDescent="0.15">
      <c r="B655364" t="s">
        <v>13</v>
      </c>
    </row>
    <row r="655365" spans="2:2" x14ac:dyDescent="0.15">
      <c r="B655365" t="s">
        <v>128</v>
      </c>
    </row>
    <row r="655366" spans="2:2" x14ac:dyDescent="0.15">
      <c r="B655366" t="s">
        <v>129</v>
      </c>
    </row>
    <row r="655367" spans="2:2" x14ac:dyDescent="0.15">
      <c r="B655367" t="s">
        <v>130</v>
      </c>
    </row>
    <row r="655368" spans="2:2" x14ac:dyDescent="0.15">
      <c r="B655368" t="s">
        <v>139</v>
      </c>
    </row>
    <row r="655369" spans="2:2" x14ac:dyDescent="0.15">
      <c r="B655369" t="s">
        <v>140</v>
      </c>
    </row>
    <row r="655370" spans="2:2" x14ac:dyDescent="0.15">
      <c r="B655370" t="s">
        <v>141</v>
      </c>
    </row>
    <row r="655371" spans="2:2" x14ac:dyDescent="0.15">
      <c r="B655371" t="s">
        <v>142</v>
      </c>
    </row>
    <row r="655372" spans="2:2" x14ac:dyDescent="0.15">
      <c r="B655372" t="s">
        <v>143</v>
      </c>
    </row>
    <row r="655373" spans="2:2" x14ac:dyDescent="0.15">
      <c r="B655373" t="s">
        <v>144</v>
      </c>
    </row>
    <row r="655374" spans="2:2" x14ac:dyDescent="0.15">
      <c r="B655374" t="s">
        <v>145</v>
      </c>
    </row>
    <row r="655375" spans="2:2" x14ac:dyDescent="0.15">
      <c r="B655375" t="s">
        <v>157</v>
      </c>
    </row>
    <row r="655376" spans="2:2" x14ac:dyDescent="0.15">
      <c r="B655376" t="s">
        <v>158</v>
      </c>
    </row>
    <row r="655377" spans="2:2" x14ac:dyDescent="0.15">
      <c r="B655377" t="s">
        <v>159</v>
      </c>
    </row>
    <row r="655378" spans="2:2" x14ac:dyDescent="0.15">
      <c r="B655378" t="s">
        <v>160</v>
      </c>
    </row>
    <row r="655379" spans="2:2" x14ac:dyDescent="0.15">
      <c r="B655379" t="s">
        <v>161</v>
      </c>
    </row>
    <row r="655380" spans="2:2" x14ac:dyDescent="0.15">
      <c r="B655380" t="s">
        <v>177</v>
      </c>
    </row>
    <row r="655381" spans="2:2" x14ac:dyDescent="0.15">
      <c r="B655381" t="s">
        <v>178</v>
      </c>
    </row>
    <row r="655382" spans="2:2" x14ac:dyDescent="0.15">
      <c r="B655382" t="s">
        <v>179</v>
      </c>
    </row>
    <row r="655383" spans="2:2" x14ac:dyDescent="0.15">
      <c r="B655383" t="s">
        <v>180</v>
      </c>
    </row>
    <row r="655384" spans="2:2" x14ac:dyDescent="0.15">
      <c r="B655384" t="s">
        <v>181</v>
      </c>
    </row>
    <row r="655385" spans="2:2" x14ac:dyDescent="0.15">
      <c r="B655385" t="s">
        <v>182</v>
      </c>
    </row>
    <row r="655386" spans="2:2" x14ac:dyDescent="0.15">
      <c r="B655386" t="s">
        <v>183</v>
      </c>
    </row>
    <row r="655387" spans="2:2" x14ac:dyDescent="0.15">
      <c r="B655387" t="s">
        <v>184</v>
      </c>
    </row>
    <row r="655388" spans="2:2" x14ac:dyDescent="0.15">
      <c r="B655388" t="s">
        <v>185</v>
      </c>
    </row>
    <row r="655389" spans="2:2" x14ac:dyDescent="0.15">
      <c r="B655389" t="s">
        <v>197</v>
      </c>
    </row>
    <row r="655390" spans="2:2" x14ac:dyDescent="0.15">
      <c r="B655390" t="s">
        <v>198</v>
      </c>
    </row>
    <row r="655391" spans="2:2" x14ac:dyDescent="0.15">
      <c r="B655391" t="s">
        <v>199</v>
      </c>
    </row>
    <row r="671744" spans="2:2" x14ac:dyDescent="0.15">
      <c r="B671744" t="s">
        <v>11</v>
      </c>
    </row>
    <row r="671745" spans="2:2" x14ac:dyDescent="0.15">
      <c r="B671745" t="s">
        <v>85</v>
      </c>
    </row>
    <row r="671746" spans="2:2" x14ac:dyDescent="0.15">
      <c r="B671746" t="s">
        <v>9</v>
      </c>
    </row>
    <row r="671747" spans="2:2" x14ac:dyDescent="0.15">
      <c r="B671747" t="s">
        <v>11</v>
      </c>
    </row>
    <row r="671748" spans="2:2" x14ac:dyDescent="0.15">
      <c r="B671748" t="s">
        <v>13</v>
      </c>
    </row>
    <row r="671749" spans="2:2" x14ac:dyDescent="0.15">
      <c r="B671749" t="s">
        <v>128</v>
      </c>
    </row>
    <row r="671750" spans="2:2" x14ac:dyDescent="0.15">
      <c r="B671750" t="s">
        <v>129</v>
      </c>
    </row>
    <row r="671751" spans="2:2" x14ac:dyDescent="0.15">
      <c r="B671751" t="s">
        <v>130</v>
      </c>
    </row>
    <row r="671752" spans="2:2" x14ac:dyDescent="0.15">
      <c r="B671752" t="s">
        <v>139</v>
      </c>
    </row>
    <row r="671753" spans="2:2" x14ac:dyDescent="0.15">
      <c r="B671753" t="s">
        <v>140</v>
      </c>
    </row>
    <row r="671754" spans="2:2" x14ac:dyDescent="0.15">
      <c r="B671754" t="s">
        <v>141</v>
      </c>
    </row>
    <row r="671755" spans="2:2" x14ac:dyDescent="0.15">
      <c r="B671755" t="s">
        <v>142</v>
      </c>
    </row>
    <row r="671756" spans="2:2" x14ac:dyDescent="0.15">
      <c r="B671756" t="s">
        <v>143</v>
      </c>
    </row>
    <row r="671757" spans="2:2" x14ac:dyDescent="0.15">
      <c r="B671757" t="s">
        <v>144</v>
      </c>
    </row>
    <row r="671758" spans="2:2" x14ac:dyDescent="0.15">
      <c r="B671758" t="s">
        <v>145</v>
      </c>
    </row>
    <row r="671759" spans="2:2" x14ac:dyDescent="0.15">
      <c r="B671759" t="s">
        <v>157</v>
      </c>
    </row>
    <row r="671760" spans="2:2" x14ac:dyDescent="0.15">
      <c r="B671760" t="s">
        <v>158</v>
      </c>
    </row>
    <row r="671761" spans="2:2" x14ac:dyDescent="0.15">
      <c r="B671761" t="s">
        <v>159</v>
      </c>
    </row>
    <row r="671762" spans="2:2" x14ac:dyDescent="0.15">
      <c r="B671762" t="s">
        <v>160</v>
      </c>
    </row>
    <row r="671763" spans="2:2" x14ac:dyDescent="0.15">
      <c r="B671763" t="s">
        <v>161</v>
      </c>
    </row>
    <row r="671764" spans="2:2" x14ac:dyDescent="0.15">
      <c r="B671764" t="s">
        <v>177</v>
      </c>
    </row>
    <row r="671765" spans="2:2" x14ac:dyDescent="0.15">
      <c r="B671765" t="s">
        <v>178</v>
      </c>
    </row>
    <row r="671766" spans="2:2" x14ac:dyDescent="0.15">
      <c r="B671766" t="s">
        <v>179</v>
      </c>
    </row>
    <row r="671767" spans="2:2" x14ac:dyDescent="0.15">
      <c r="B671767" t="s">
        <v>180</v>
      </c>
    </row>
    <row r="671768" spans="2:2" x14ac:dyDescent="0.15">
      <c r="B671768" t="s">
        <v>181</v>
      </c>
    </row>
    <row r="671769" spans="2:2" x14ac:dyDescent="0.15">
      <c r="B671769" t="s">
        <v>182</v>
      </c>
    </row>
    <row r="671770" spans="2:2" x14ac:dyDescent="0.15">
      <c r="B671770" t="s">
        <v>183</v>
      </c>
    </row>
    <row r="671771" spans="2:2" x14ac:dyDescent="0.15">
      <c r="B671771" t="s">
        <v>184</v>
      </c>
    </row>
    <row r="671772" spans="2:2" x14ac:dyDescent="0.15">
      <c r="B671772" t="s">
        <v>185</v>
      </c>
    </row>
    <row r="671773" spans="2:2" x14ac:dyDescent="0.15">
      <c r="B671773" t="s">
        <v>197</v>
      </c>
    </row>
    <row r="671774" spans="2:2" x14ac:dyDescent="0.15">
      <c r="B671774" t="s">
        <v>198</v>
      </c>
    </row>
    <row r="671775" spans="2:2" x14ac:dyDescent="0.15">
      <c r="B671775" t="s">
        <v>199</v>
      </c>
    </row>
    <row r="688128" spans="2:2" x14ac:dyDescent="0.15">
      <c r="B688128" t="s">
        <v>11</v>
      </c>
    </row>
    <row r="688129" spans="2:2" x14ac:dyDescent="0.15">
      <c r="B688129" t="s">
        <v>85</v>
      </c>
    </row>
    <row r="688130" spans="2:2" x14ac:dyDescent="0.15">
      <c r="B688130" t="s">
        <v>9</v>
      </c>
    </row>
    <row r="688131" spans="2:2" x14ac:dyDescent="0.15">
      <c r="B688131" t="s">
        <v>11</v>
      </c>
    </row>
    <row r="688132" spans="2:2" x14ac:dyDescent="0.15">
      <c r="B688132" t="s">
        <v>13</v>
      </c>
    </row>
    <row r="688133" spans="2:2" x14ac:dyDescent="0.15">
      <c r="B688133" t="s">
        <v>128</v>
      </c>
    </row>
    <row r="688134" spans="2:2" x14ac:dyDescent="0.15">
      <c r="B688134" t="s">
        <v>129</v>
      </c>
    </row>
    <row r="688135" spans="2:2" x14ac:dyDescent="0.15">
      <c r="B688135" t="s">
        <v>130</v>
      </c>
    </row>
    <row r="688136" spans="2:2" x14ac:dyDescent="0.15">
      <c r="B688136" t="s">
        <v>139</v>
      </c>
    </row>
    <row r="688137" spans="2:2" x14ac:dyDescent="0.15">
      <c r="B688137" t="s">
        <v>140</v>
      </c>
    </row>
    <row r="688138" spans="2:2" x14ac:dyDescent="0.15">
      <c r="B688138" t="s">
        <v>141</v>
      </c>
    </row>
    <row r="688139" spans="2:2" x14ac:dyDescent="0.15">
      <c r="B688139" t="s">
        <v>142</v>
      </c>
    </row>
    <row r="688140" spans="2:2" x14ac:dyDescent="0.15">
      <c r="B688140" t="s">
        <v>143</v>
      </c>
    </row>
    <row r="688141" spans="2:2" x14ac:dyDescent="0.15">
      <c r="B688141" t="s">
        <v>144</v>
      </c>
    </row>
    <row r="688142" spans="2:2" x14ac:dyDescent="0.15">
      <c r="B688142" t="s">
        <v>145</v>
      </c>
    </row>
    <row r="688143" spans="2:2" x14ac:dyDescent="0.15">
      <c r="B688143" t="s">
        <v>157</v>
      </c>
    </row>
    <row r="688144" spans="2:2" x14ac:dyDescent="0.15">
      <c r="B688144" t="s">
        <v>158</v>
      </c>
    </row>
    <row r="688145" spans="2:2" x14ac:dyDescent="0.15">
      <c r="B688145" t="s">
        <v>159</v>
      </c>
    </row>
    <row r="688146" spans="2:2" x14ac:dyDescent="0.15">
      <c r="B688146" t="s">
        <v>160</v>
      </c>
    </row>
    <row r="688147" spans="2:2" x14ac:dyDescent="0.15">
      <c r="B688147" t="s">
        <v>161</v>
      </c>
    </row>
    <row r="688148" spans="2:2" x14ac:dyDescent="0.15">
      <c r="B688148" t="s">
        <v>177</v>
      </c>
    </row>
    <row r="688149" spans="2:2" x14ac:dyDescent="0.15">
      <c r="B688149" t="s">
        <v>178</v>
      </c>
    </row>
    <row r="688150" spans="2:2" x14ac:dyDescent="0.15">
      <c r="B688150" t="s">
        <v>179</v>
      </c>
    </row>
    <row r="688151" spans="2:2" x14ac:dyDescent="0.15">
      <c r="B688151" t="s">
        <v>180</v>
      </c>
    </row>
    <row r="688152" spans="2:2" x14ac:dyDescent="0.15">
      <c r="B688152" t="s">
        <v>181</v>
      </c>
    </row>
    <row r="688153" spans="2:2" x14ac:dyDescent="0.15">
      <c r="B688153" t="s">
        <v>182</v>
      </c>
    </row>
    <row r="688154" spans="2:2" x14ac:dyDescent="0.15">
      <c r="B688154" t="s">
        <v>183</v>
      </c>
    </row>
    <row r="688155" spans="2:2" x14ac:dyDescent="0.15">
      <c r="B688155" t="s">
        <v>184</v>
      </c>
    </row>
    <row r="688156" spans="2:2" x14ac:dyDescent="0.15">
      <c r="B688156" t="s">
        <v>185</v>
      </c>
    </row>
    <row r="688157" spans="2:2" x14ac:dyDescent="0.15">
      <c r="B688157" t="s">
        <v>197</v>
      </c>
    </row>
    <row r="688158" spans="2:2" x14ac:dyDescent="0.15">
      <c r="B688158" t="s">
        <v>198</v>
      </c>
    </row>
    <row r="688159" spans="2:2" x14ac:dyDescent="0.15">
      <c r="B688159" t="s">
        <v>199</v>
      </c>
    </row>
    <row r="704512" spans="2:2" x14ac:dyDescent="0.15">
      <c r="B704512" t="s">
        <v>11</v>
      </c>
    </row>
    <row r="704513" spans="2:2" x14ac:dyDescent="0.15">
      <c r="B704513" t="s">
        <v>85</v>
      </c>
    </row>
    <row r="704514" spans="2:2" x14ac:dyDescent="0.15">
      <c r="B704514" t="s">
        <v>9</v>
      </c>
    </row>
    <row r="704515" spans="2:2" x14ac:dyDescent="0.15">
      <c r="B704515" t="s">
        <v>11</v>
      </c>
    </row>
    <row r="704516" spans="2:2" x14ac:dyDescent="0.15">
      <c r="B704516" t="s">
        <v>13</v>
      </c>
    </row>
    <row r="704517" spans="2:2" x14ac:dyDescent="0.15">
      <c r="B704517" t="s">
        <v>128</v>
      </c>
    </row>
    <row r="704518" spans="2:2" x14ac:dyDescent="0.15">
      <c r="B704518" t="s">
        <v>129</v>
      </c>
    </row>
    <row r="704519" spans="2:2" x14ac:dyDescent="0.15">
      <c r="B704519" t="s">
        <v>130</v>
      </c>
    </row>
    <row r="704520" spans="2:2" x14ac:dyDescent="0.15">
      <c r="B704520" t="s">
        <v>139</v>
      </c>
    </row>
    <row r="704521" spans="2:2" x14ac:dyDescent="0.15">
      <c r="B704521" t="s">
        <v>140</v>
      </c>
    </row>
    <row r="704522" spans="2:2" x14ac:dyDescent="0.15">
      <c r="B704522" t="s">
        <v>141</v>
      </c>
    </row>
    <row r="704523" spans="2:2" x14ac:dyDescent="0.15">
      <c r="B704523" t="s">
        <v>142</v>
      </c>
    </row>
    <row r="704524" spans="2:2" x14ac:dyDescent="0.15">
      <c r="B704524" t="s">
        <v>143</v>
      </c>
    </row>
    <row r="704525" spans="2:2" x14ac:dyDescent="0.15">
      <c r="B704525" t="s">
        <v>144</v>
      </c>
    </row>
    <row r="704526" spans="2:2" x14ac:dyDescent="0.15">
      <c r="B704526" t="s">
        <v>145</v>
      </c>
    </row>
    <row r="704527" spans="2:2" x14ac:dyDescent="0.15">
      <c r="B704527" t="s">
        <v>157</v>
      </c>
    </row>
    <row r="704528" spans="2:2" x14ac:dyDescent="0.15">
      <c r="B704528" t="s">
        <v>158</v>
      </c>
    </row>
    <row r="704529" spans="2:2" x14ac:dyDescent="0.15">
      <c r="B704529" t="s">
        <v>159</v>
      </c>
    </row>
    <row r="704530" spans="2:2" x14ac:dyDescent="0.15">
      <c r="B704530" t="s">
        <v>160</v>
      </c>
    </row>
    <row r="704531" spans="2:2" x14ac:dyDescent="0.15">
      <c r="B704531" t="s">
        <v>161</v>
      </c>
    </row>
    <row r="704532" spans="2:2" x14ac:dyDescent="0.15">
      <c r="B704532" t="s">
        <v>177</v>
      </c>
    </row>
    <row r="704533" spans="2:2" x14ac:dyDescent="0.15">
      <c r="B704533" t="s">
        <v>178</v>
      </c>
    </row>
    <row r="704534" spans="2:2" x14ac:dyDescent="0.15">
      <c r="B704534" t="s">
        <v>179</v>
      </c>
    </row>
    <row r="704535" spans="2:2" x14ac:dyDescent="0.15">
      <c r="B704535" t="s">
        <v>180</v>
      </c>
    </row>
    <row r="704536" spans="2:2" x14ac:dyDescent="0.15">
      <c r="B704536" t="s">
        <v>181</v>
      </c>
    </row>
    <row r="704537" spans="2:2" x14ac:dyDescent="0.15">
      <c r="B704537" t="s">
        <v>182</v>
      </c>
    </row>
    <row r="704538" spans="2:2" x14ac:dyDescent="0.15">
      <c r="B704538" t="s">
        <v>183</v>
      </c>
    </row>
    <row r="704539" spans="2:2" x14ac:dyDescent="0.15">
      <c r="B704539" t="s">
        <v>184</v>
      </c>
    </row>
    <row r="704540" spans="2:2" x14ac:dyDescent="0.15">
      <c r="B704540" t="s">
        <v>185</v>
      </c>
    </row>
    <row r="704541" spans="2:2" x14ac:dyDescent="0.15">
      <c r="B704541" t="s">
        <v>197</v>
      </c>
    </row>
    <row r="704542" spans="2:2" x14ac:dyDescent="0.15">
      <c r="B704542" t="s">
        <v>198</v>
      </c>
    </row>
    <row r="704543" spans="2:2" x14ac:dyDescent="0.15">
      <c r="B704543" t="s">
        <v>199</v>
      </c>
    </row>
    <row r="720896" spans="2:2" x14ac:dyDescent="0.15">
      <c r="B720896" t="s">
        <v>11</v>
      </c>
    </row>
    <row r="720897" spans="2:2" x14ac:dyDescent="0.15">
      <c r="B720897" t="s">
        <v>85</v>
      </c>
    </row>
    <row r="720898" spans="2:2" x14ac:dyDescent="0.15">
      <c r="B720898" t="s">
        <v>9</v>
      </c>
    </row>
    <row r="720899" spans="2:2" x14ac:dyDescent="0.15">
      <c r="B720899" t="s">
        <v>11</v>
      </c>
    </row>
    <row r="720900" spans="2:2" x14ac:dyDescent="0.15">
      <c r="B720900" t="s">
        <v>13</v>
      </c>
    </row>
    <row r="720901" spans="2:2" x14ac:dyDescent="0.15">
      <c r="B720901" t="s">
        <v>128</v>
      </c>
    </row>
    <row r="720902" spans="2:2" x14ac:dyDescent="0.15">
      <c r="B720902" t="s">
        <v>129</v>
      </c>
    </row>
    <row r="720903" spans="2:2" x14ac:dyDescent="0.15">
      <c r="B720903" t="s">
        <v>130</v>
      </c>
    </row>
    <row r="720904" spans="2:2" x14ac:dyDescent="0.15">
      <c r="B720904" t="s">
        <v>139</v>
      </c>
    </row>
    <row r="720905" spans="2:2" x14ac:dyDescent="0.15">
      <c r="B720905" t="s">
        <v>140</v>
      </c>
    </row>
    <row r="720906" spans="2:2" x14ac:dyDescent="0.15">
      <c r="B720906" t="s">
        <v>141</v>
      </c>
    </row>
    <row r="720907" spans="2:2" x14ac:dyDescent="0.15">
      <c r="B720907" t="s">
        <v>142</v>
      </c>
    </row>
    <row r="720908" spans="2:2" x14ac:dyDescent="0.15">
      <c r="B720908" t="s">
        <v>143</v>
      </c>
    </row>
    <row r="720909" spans="2:2" x14ac:dyDescent="0.15">
      <c r="B720909" t="s">
        <v>144</v>
      </c>
    </row>
    <row r="720910" spans="2:2" x14ac:dyDescent="0.15">
      <c r="B720910" t="s">
        <v>145</v>
      </c>
    </row>
    <row r="720911" spans="2:2" x14ac:dyDescent="0.15">
      <c r="B720911" t="s">
        <v>157</v>
      </c>
    </row>
    <row r="720912" spans="2:2" x14ac:dyDescent="0.15">
      <c r="B720912" t="s">
        <v>158</v>
      </c>
    </row>
    <row r="720913" spans="2:2" x14ac:dyDescent="0.15">
      <c r="B720913" t="s">
        <v>159</v>
      </c>
    </row>
    <row r="720914" spans="2:2" x14ac:dyDescent="0.15">
      <c r="B720914" t="s">
        <v>160</v>
      </c>
    </row>
    <row r="720915" spans="2:2" x14ac:dyDescent="0.15">
      <c r="B720915" t="s">
        <v>161</v>
      </c>
    </row>
    <row r="720916" spans="2:2" x14ac:dyDescent="0.15">
      <c r="B720916" t="s">
        <v>177</v>
      </c>
    </row>
    <row r="720917" spans="2:2" x14ac:dyDescent="0.15">
      <c r="B720917" t="s">
        <v>178</v>
      </c>
    </row>
    <row r="720918" spans="2:2" x14ac:dyDescent="0.15">
      <c r="B720918" t="s">
        <v>179</v>
      </c>
    </row>
    <row r="720919" spans="2:2" x14ac:dyDescent="0.15">
      <c r="B720919" t="s">
        <v>180</v>
      </c>
    </row>
    <row r="720920" spans="2:2" x14ac:dyDescent="0.15">
      <c r="B720920" t="s">
        <v>181</v>
      </c>
    </row>
    <row r="720921" spans="2:2" x14ac:dyDescent="0.15">
      <c r="B720921" t="s">
        <v>182</v>
      </c>
    </row>
    <row r="720922" spans="2:2" x14ac:dyDescent="0.15">
      <c r="B720922" t="s">
        <v>183</v>
      </c>
    </row>
    <row r="720923" spans="2:2" x14ac:dyDescent="0.15">
      <c r="B720923" t="s">
        <v>184</v>
      </c>
    </row>
    <row r="720924" spans="2:2" x14ac:dyDescent="0.15">
      <c r="B720924" t="s">
        <v>185</v>
      </c>
    </row>
    <row r="720925" spans="2:2" x14ac:dyDescent="0.15">
      <c r="B720925" t="s">
        <v>197</v>
      </c>
    </row>
    <row r="720926" spans="2:2" x14ac:dyDescent="0.15">
      <c r="B720926" t="s">
        <v>198</v>
      </c>
    </row>
    <row r="720927" spans="2:2" x14ac:dyDescent="0.15">
      <c r="B720927" t="s">
        <v>199</v>
      </c>
    </row>
    <row r="737280" spans="2:2" x14ac:dyDescent="0.15">
      <c r="B737280" t="s">
        <v>11</v>
      </c>
    </row>
    <row r="737281" spans="2:2" x14ac:dyDescent="0.15">
      <c r="B737281" t="s">
        <v>85</v>
      </c>
    </row>
    <row r="737282" spans="2:2" x14ac:dyDescent="0.15">
      <c r="B737282" t="s">
        <v>9</v>
      </c>
    </row>
    <row r="737283" spans="2:2" x14ac:dyDescent="0.15">
      <c r="B737283" t="s">
        <v>11</v>
      </c>
    </row>
    <row r="737284" spans="2:2" x14ac:dyDescent="0.15">
      <c r="B737284" t="s">
        <v>13</v>
      </c>
    </row>
    <row r="737285" spans="2:2" x14ac:dyDescent="0.15">
      <c r="B737285" t="s">
        <v>128</v>
      </c>
    </row>
    <row r="737286" spans="2:2" x14ac:dyDescent="0.15">
      <c r="B737286" t="s">
        <v>129</v>
      </c>
    </row>
    <row r="737287" spans="2:2" x14ac:dyDescent="0.15">
      <c r="B737287" t="s">
        <v>130</v>
      </c>
    </row>
    <row r="737288" spans="2:2" x14ac:dyDescent="0.15">
      <c r="B737288" t="s">
        <v>139</v>
      </c>
    </row>
    <row r="737289" spans="2:2" x14ac:dyDescent="0.15">
      <c r="B737289" t="s">
        <v>140</v>
      </c>
    </row>
    <row r="737290" spans="2:2" x14ac:dyDescent="0.15">
      <c r="B737290" t="s">
        <v>141</v>
      </c>
    </row>
    <row r="737291" spans="2:2" x14ac:dyDescent="0.15">
      <c r="B737291" t="s">
        <v>142</v>
      </c>
    </row>
    <row r="737292" spans="2:2" x14ac:dyDescent="0.15">
      <c r="B737292" t="s">
        <v>143</v>
      </c>
    </row>
    <row r="737293" spans="2:2" x14ac:dyDescent="0.15">
      <c r="B737293" t="s">
        <v>144</v>
      </c>
    </row>
    <row r="737294" spans="2:2" x14ac:dyDescent="0.15">
      <c r="B737294" t="s">
        <v>145</v>
      </c>
    </row>
    <row r="737295" spans="2:2" x14ac:dyDescent="0.15">
      <c r="B737295" t="s">
        <v>157</v>
      </c>
    </row>
    <row r="737296" spans="2:2" x14ac:dyDescent="0.15">
      <c r="B737296" t="s">
        <v>158</v>
      </c>
    </row>
    <row r="737297" spans="2:2" x14ac:dyDescent="0.15">
      <c r="B737297" t="s">
        <v>159</v>
      </c>
    </row>
    <row r="737298" spans="2:2" x14ac:dyDescent="0.15">
      <c r="B737298" t="s">
        <v>160</v>
      </c>
    </row>
    <row r="737299" spans="2:2" x14ac:dyDescent="0.15">
      <c r="B737299" t="s">
        <v>161</v>
      </c>
    </row>
    <row r="737300" spans="2:2" x14ac:dyDescent="0.15">
      <c r="B737300" t="s">
        <v>177</v>
      </c>
    </row>
    <row r="737301" spans="2:2" x14ac:dyDescent="0.15">
      <c r="B737301" t="s">
        <v>178</v>
      </c>
    </row>
    <row r="737302" spans="2:2" x14ac:dyDescent="0.15">
      <c r="B737302" t="s">
        <v>179</v>
      </c>
    </row>
    <row r="737303" spans="2:2" x14ac:dyDescent="0.15">
      <c r="B737303" t="s">
        <v>180</v>
      </c>
    </row>
    <row r="737304" spans="2:2" x14ac:dyDescent="0.15">
      <c r="B737304" t="s">
        <v>181</v>
      </c>
    </row>
    <row r="737305" spans="2:2" x14ac:dyDescent="0.15">
      <c r="B737305" t="s">
        <v>182</v>
      </c>
    </row>
    <row r="737306" spans="2:2" x14ac:dyDescent="0.15">
      <c r="B737306" t="s">
        <v>183</v>
      </c>
    </row>
    <row r="737307" spans="2:2" x14ac:dyDescent="0.15">
      <c r="B737307" t="s">
        <v>184</v>
      </c>
    </row>
    <row r="737308" spans="2:2" x14ac:dyDescent="0.15">
      <c r="B737308" t="s">
        <v>185</v>
      </c>
    </row>
    <row r="737309" spans="2:2" x14ac:dyDescent="0.15">
      <c r="B737309" t="s">
        <v>197</v>
      </c>
    </row>
    <row r="737310" spans="2:2" x14ac:dyDescent="0.15">
      <c r="B737310" t="s">
        <v>198</v>
      </c>
    </row>
    <row r="737311" spans="2:2" x14ac:dyDescent="0.15">
      <c r="B737311" t="s">
        <v>199</v>
      </c>
    </row>
    <row r="753664" spans="2:2" x14ac:dyDescent="0.15">
      <c r="B753664" t="s">
        <v>11</v>
      </c>
    </row>
    <row r="753665" spans="2:2" x14ac:dyDescent="0.15">
      <c r="B753665" t="s">
        <v>85</v>
      </c>
    </row>
    <row r="753666" spans="2:2" x14ac:dyDescent="0.15">
      <c r="B753666" t="s">
        <v>9</v>
      </c>
    </row>
    <row r="753667" spans="2:2" x14ac:dyDescent="0.15">
      <c r="B753667" t="s">
        <v>11</v>
      </c>
    </row>
    <row r="753668" spans="2:2" x14ac:dyDescent="0.15">
      <c r="B753668" t="s">
        <v>13</v>
      </c>
    </row>
    <row r="753669" spans="2:2" x14ac:dyDescent="0.15">
      <c r="B753669" t="s">
        <v>128</v>
      </c>
    </row>
    <row r="753670" spans="2:2" x14ac:dyDescent="0.15">
      <c r="B753670" t="s">
        <v>129</v>
      </c>
    </row>
    <row r="753671" spans="2:2" x14ac:dyDescent="0.15">
      <c r="B753671" t="s">
        <v>130</v>
      </c>
    </row>
    <row r="753672" spans="2:2" x14ac:dyDescent="0.15">
      <c r="B753672" t="s">
        <v>139</v>
      </c>
    </row>
    <row r="753673" spans="2:2" x14ac:dyDescent="0.15">
      <c r="B753673" t="s">
        <v>140</v>
      </c>
    </row>
    <row r="753674" spans="2:2" x14ac:dyDescent="0.15">
      <c r="B753674" t="s">
        <v>141</v>
      </c>
    </row>
    <row r="753675" spans="2:2" x14ac:dyDescent="0.15">
      <c r="B753675" t="s">
        <v>142</v>
      </c>
    </row>
    <row r="753676" spans="2:2" x14ac:dyDescent="0.15">
      <c r="B753676" t="s">
        <v>143</v>
      </c>
    </row>
    <row r="753677" spans="2:2" x14ac:dyDescent="0.15">
      <c r="B753677" t="s">
        <v>144</v>
      </c>
    </row>
    <row r="753678" spans="2:2" x14ac:dyDescent="0.15">
      <c r="B753678" t="s">
        <v>145</v>
      </c>
    </row>
    <row r="753679" spans="2:2" x14ac:dyDescent="0.15">
      <c r="B753679" t="s">
        <v>157</v>
      </c>
    </row>
    <row r="753680" spans="2:2" x14ac:dyDescent="0.15">
      <c r="B753680" t="s">
        <v>158</v>
      </c>
    </row>
    <row r="753681" spans="2:2" x14ac:dyDescent="0.15">
      <c r="B753681" t="s">
        <v>159</v>
      </c>
    </row>
    <row r="753682" spans="2:2" x14ac:dyDescent="0.15">
      <c r="B753682" t="s">
        <v>160</v>
      </c>
    </row>
    <row r="753683" spans="2:2" x14ac:dyDescent="0.15">
      <c r="B753683" t="s">
        <v>161</v>
      </c>
    </row>
    <row r="753684" spans="2:2" x14ac:dyDescent="0.15">
      <c r="B753684" t="s">
        <v>177</v>
      </c>
    </row>
    <row r="753685" spans="2:2" x14ac:dyDescent="0.15">
      <c r="B753685" t="s">
        <v>178</v>
      </c>
    </row>
    <row r="753686" spans="2:2" x14ac:dyDescent="0.15">
      <c r="B753686" t="s">
        <v>179</v>
      </c>
    </row>
    <row r="753687" spans="2:2" x14ac:dyDescent="0.15">
      <c r="B753687" t="s">
        <v>180</v>
      </c>
    </row>
    <row r="753688" spans="2:2" x14ac:dyDescent="0.15">
      <c r="B753688" t="s">
        <v>181</v>
      </c>
    </row>
    <row r="753689" spans="2:2" x14ac:dyDescent="0.15">
      <c r="B753689" t="s">
        <v>182</v>
      </c>
    </row>
    <row r="753690" spans="2:2" x14ac:dyDescent="0.15">
      <c r="B753690" t="s">
        <v>183</v>
      </c>
    </row>
    <row r="753691" spans="2:2" x14ac:dyDescent="0.15">
      <c r="B753691" t="s">
        <v>184</v>
      </c>
    </row>
    <row r="753692" spans="2:2" x14ac:dyDescent="0.15">
      <c r="B753692" t="s">
        <v>185</v>
      </c>
    </row>
    <row r="753693" spans="2:2" x14ac:dyDescent="0.15">
      <c r="B753693" t="s">
        <v>197</v>
      </c>
    </row>
    <row r="753694" spans="2:2" x14ac:dyDescent="0.15">
      <c r="B753694" t="s">
        <v>198</v>
      </c>
    </row>
    <row r="753695" spans="2:2" x14ac:dyDescent="0.15">
      <c r="B753695" t="s">
        <v>199</v>
      </c>
    </row>
    <row r="770048" spans="2:2" x14ac:dyDescent="0.15">
      <c r="B770048" t="s">
        <v>11</v>
      </c>
    </row>
    <row r="770049" spans="2:2" x14ac:dyDescent="0.15">
      <c r="B770049" t="s">
        <v>85</v>
      </c>
    </row>
    <row r="770050" spans="2:2" x14ac:dyDescent="0.15">
      <c r="B770050" t="s">
        <v>9</v>
      </c>
    </row>
    <row r="770051" spans="2:2" x14ac:dyDescent="0.15">
      <c r="B770051" t="s">
        <v>11</v>
      </c>
    </row>
    <row r="770052" spans="2:2" x14ac:dyDescent="0.15">
      <c r="B770052" t="s">
        <v>13</v>
      </c>
    </row>
    <row r="770053" spans="2:2" x14ac:dyDescent="0.15">
      <c r="B770053" t="s">
        <v>128</v>
      </c>
    </row>
    <row r="770054" spans="2:2" x14ac:dyDescent="0.15">
      <c r="B770054" t="s">
        <v>129</v>
      </c>
    </row>
    <row r="770055" spans="2:2" x14ac:dyDescent="0.15">
      <c r="B770055" t="s">
        <v>130</v>
      </c>
    </row>
    <row r="770056" spans="2:2" x14ac:dyDescent="0.15">
      <c r="B770056" t="s">
        <v>139</v>
      </c>
    </row>
    <row r="770057" spans="2:2" x14ac:dyDescent="0.15">
      <c r="B770057" t="s">
        <v>140</v>
      </c>
    </row>
    <row r="770058" spans="2:2" x14ac:dyDescent="0.15">
      <c r="B770058" t="s">
        <v>141</v>
      </c>
    </row>
    <row r="770059" spans="2:2" x14ac:dyDescent="0.15">
      <c r="B770059" t="s">
        <v>142</v>
      </c>
    </row>
    <row r="770060" spans="2:2" x14ac:dyDescent="0.15">
      <c r="B770060" t="s">
        <v>143</v>
      </c>
    </row>
    <row r="770061" spans="2:2" x14ac:dyDescent="0.15">
      <c r="B770061" t="s">
        <v>144</v>
      </c>
    </row>
    <row r="770062" spans="2:2" x14ac:dyDescent="0.15">
      <c r="B770062" t="s">
        <v>145</v>
      </c>
    </row>
    <row r="770063" spans="2:2" x14ac:dyDescent="0.15">
      <c r="B770063" t="s">
        <v>157</v>
      </c>
    </row>
    <row r="770064" spans="2:2" x14ac:dyDescent="0.15">
      <c r="B770064" t="s">
        <v>158</v>
      </c>
    </row>
    <row r="770065" spans="2:2" x14ac:dyDescent="0.15">
      <c r="B770065" t="s">
        <v>159</v>
      </c>
    </row>
    <row r="770066" spans="2:2" x14ac:dyDescent="0.15">
      <c r="B770066" t="s">
        <v>160</v>
      </c>
    </row>
    <row r="770067" spans="2:2" x14ac:dyDescent="0.15">
      <c r="B770067" t="s">
        <v>161</v>
      </c>
    </row>
    <row r="770068" spans="2:2" x14ac:dyDescent="0.15">
      <c r="B770068" t="s">
        <v>177</v>
      </c>
    </row>
    <row r="770069" spans="2:2" x14ac:dyDescent="0.15">
      <c r="B770069" t="s">
        <v>178</v>
      </c>
    </row>
    <row r="770070" spans="2:2" x14ac:dyDescent="0.15">
      <c r="B770070" t="s">
        <v>179</v>
      </c>
    </row>
    <row r="770071" spans="2:2" x14ac:dyDescent="0.15">
      <c r="B770071" t="s">
        <v>180</v>
      </c>
    </row>
    <row r="770072" spans="2:2" x14ac:dyDescent="0.15">
      <c r="B770072" t="s">
        <v>181</v>
      </c>
    </row>
    <row r="770073" spans="2:2" x14ac:dyDescent="0.15">
      <c r="B770073" t="s">
        <v>182</v>
      </c>
    </row>
    <row r="770074" spans="2:2" x14ac:dyDescent="0.15">
      <c r="B770074" t="s">
        <v>183</v>
      </c>
    </row>
    <row r="770075" spans="2:2" x14ac:dyDescent="0.15">
      <c r="B770075" t="s">
        <v>184</v>
      </c>
    </row>
    <row r="770076" spans="2:2" x14ac:dyDescent="0.15">
      <c r="B770076" t="s">
        <v>185</v>
      </c>
    </row>
    <row r="770077" spans="2:2" x14ac:dyDescent="0.15">
      <c r="B770077" t="s">
        <v>197</v>
      </c>
    </row>
    <row r="770078" spans="2:2" x14ac:dyDescent="0.15">
      <c r="B770078" t="s">
        <v>198</v>
      </c>
    </row>
    <row r="770079" spans="2:2" x14ac:dyDescent="0.15">
      <c r="B770079" t="s">
        <v>199</v>
      </c>
    </row>
    <row r="786432" spans="2:2" x14ac:dyDescent="0.15">
      <c r="B786432" t="s">
        <v>11</v>
      </c>
    </row>
    <row r="786433" spans="2:2" x14ac:dyDescent="0.15">
      <c r="B786433" t="s">
        <v>85</v>
      </c>
    </row>
    <row r="786434" spans="2:2" x14ac:dyDescent="0.15">
      <c r="B786434" t="s">
        <v>9</v>
      </c>
    </row>
    <row r="786435" spans="2:2" x14ac:dyDescent="0.15">
      <c r="B786435" t="s">
        <v>11</v>
      </c>
    </row>
    <row r="786436" spans="2:2" x14ac:dyDescent="0.15">
      <c r="B786436" t="s">
        <v>13</v>
      </c>
    </row>
    <row r="786437" spans="2:2" x14ac:dyDescent="0.15">
      <c r="B786437" t="s">
        <v>128</v>
      </c>
    </row>
    <row r="786438" spans="2:2" x14ac:dyDescent="0.15">
      <c r="B786438" t="s">
        <v>129</v>
      </c>
    </row>
    <row r="786439" spans="2:2" x14ac:dyDescent="0.15">
      <c r="B786439" t="s">
        <v>130</v>
      </c>
    </row>
    <row r="786440" spans="2:2" x14ac:dyDescent="0.15">
      <c r="B786440" t="s">
        <v>139</v>
      </c>
    </row>
    <row r="786441" spans="2:2" x14ac:dyDescent="0.15">
      <c r="B786441" t="s">
        <v>140</v>
      </c>
    </row>
    <row r="786442" spans="2:2" x14ac:dyDescent="0.15">
      <c r="B786442" t="s">
        <v>141</v>
      </c>
    </row>
    <row r="786443" spans="2:2" x14ac:dyDescent="0.15">
      <c r="B786443" t="s">
        <v>142</v>
      </c>
    </row>
    <row r="786444" spans="2:2" x14ac:dyDescent="0.15">
      <c r="B786444" t="s">
        <v>143</v>
      </c>
    </row>
    <row r="786445" spans="2:2" x14ac:dyDescent="0.15">
      <c r="B786445" t="s">
        <v>144</v>
      </c>
    </row>
    <row r="786446" spans="2:2" x14ac:dyDescent="0.15">
      <c r="B786446" t="s">
        <v>145</v>
      </c>
    </row>
    <row r="786447" spans="2:2" x14ac:dyDescent="0.15">
      <c r="B786447" t="s">
        <v>157</v>
      </c>
    </row>
    <row r="786448" spans="2:2" x14ac:dyDescent="0.15">
      <c r="B786448" t="s">
        <v>158</v>
      </c>
    </row>
    <row r="786449" spans="2:2" x14ac:dyDescent="0.15">
      <c r="B786449" t="s">
        <v>159</v>
      </c>
    </row>
    <row r="786450" spans="2:2" x14ac:dyDescent="0.15">
      <c r="B786450" t="s">
        <v>160</v>
      </c>
    </row>
    <row r="786451" spans="2:2" x14ac:dyDescent="0.15">
      <c r="B786451" t="s">
        <v>161</v>
      </c>
    </row>
    <row r="786452" spans="2:2" x14ac:dyDescent="0.15">
      <c r="B786452" t="s">
        <v>177</v>
      </c>
    </row>
    <row r="786453" spans="2:2" x14ac:dyDescent="0.15">
      <c r="B786453" t="s">
        <v>178</v>
      </c>
    </row>
    <row r="786454" spans="2:2" x14ac:dyDescent="0.15">
      <c r="B786454" t="s">
        <v>179</v>
      </c>
    </row>
    <row r="786455" spans="2:2" x14ac:dyDescent="0.15">
      <c r="B786455" t="s">
        <v>180</v>
      </c>
    </row>
    <row r="786456" spans="2:2" x14ac:dyDescent="0.15">
      <c r="B786456" t="s">
        <v>181</v>
      </c>
    </row>
    <row r="786457" spans="2:2" x14ac:dyDescent="0.15">
      <c r="B786457" t="s">
        <v>182</v>
      </c>
    </row>
    <row r="786458" spans="2:2" x14ac:dyDescent="0.15">
      <c r="B786458" t="s">
        <v>183</v>
      </c>
    </row>
    <row r="786459" spans="2:2" x14ac:dyDescent="0.15">
      <c r="B786459" t="s">
        <v>184</v>
      </c>
    </row>
    <row r="786460" spans="2:2" x14ac:dyDescent="0.15">
      <c r="B786460" t="s">
        <v>185</v>
      </c>
    </row>
    <row r="786461" spans="2:2" x14ac:dyDescent="0.15">
      <c r="B786461" t="s">
        <v>197</v>
      </c>
    </row>
    <row r="786462" spans="2:2" x14ac:dyDescent="0.15">
      <c r="B786462" t="s">
        <v>198</v>
      </c>
    </row>
    <row r="786463" spans="2:2" x14ac:dyDescent="0.15">
      <c r="B786463" t="s">
        <v>199</v>
      </c>
    </row>
    <row r="802816" spans="2:2" x14ac:dyDescent="0.15">
      <c r="B802816" t="s">
        <v>11</v>
      </c>
    </row>
    <row r="802817" spans="2:2" x14ac:dyDescent="0.15">
      <c r="B802817" t="s">
        <v>85</v>
      </c>
    </row>
    <row r="802818" spans="2:2" x14ac:dyDescent="0.15">
      <c r="B802818" t="s">
        <v>9</v>
      </c>
    </row>
    <row r="802819" spans="2:2" x14ac:dyDescent="0.15">
      <c r="B802819" t="s">
        <v>11</v>
      </c>
    </row>
    <row r="802820" spans="2:2" x14ac:dyDescent="0.15">
      <c r="B802820" t="s">
        <v>13</v>
      </c>
    </row>
    <row r="802821" spans="2:2" x14ac:dyDescent="0.15">
      <c r="B802821" t="s">
        <v>128</v>
      </c>
    </row>
    <row r="802822" spans="2:2" x14ac:dyDescent="0.15">
      <c r="B802822" t="s">
        <v>129</v>
      </c>
    </row>
    <row r="802823" spans="2:2" x14ac:dyDescent="0.15">
      <c r="B802823" t="s">
        <v>130</v>
      </c>
    </row>
    <row r="802824" spans="2:2" x14ac:dyDescent="0.15">
      <c r="B802824" t="s">
        <v>139</v>
      </c>
    </row>
    <row r="802825" spans="2:2" x14ac:dyDescent="0.15">
      <c r="B802825" t="s">
        <v>140</v>
      </c>
    </row>
    <row r="802826" spans="2:2" x14ac:dyDescent="0.15">
      <c r="B802826" t="s">
        <v>141</v>
      </c>
    </row>
    <row r="802827" spans="2:2" x14ac:dyDescent="0.15">
      <c r="B802827" t="s">
        <v>142</v>
      </c>
    </row>
    <row r="802828" spans="2:2" x14ac:dyDescent="0.15">
      <c r="B802828" t="s">
        <v>143</v>
      </c>
    </row>
    <row r="802829" spans="2:2" x14ac:dyDescent="0.15">
      <c r="B802829" t="s">
        <v>144</v>
      </c>
    </row>
    <row r="802830" spans="2:2" x14ac:dyDescent="0.15">
      <c r="B802830" t="s">
        <v>145</v>
      </c>
    </row>
    <row r="802831" spans="2:2" x14ac:dyDescent="0.15">
      <c r="B802831" t="s">
        <v>157</v>
      </c>
    </row>
    <row r="802832" spans="2:2" x14ac:dyDescent="0.15">
      <c r="B802832" t="s">
        <v>158</v>
      </c>
    </row>
    <row r="802833" spans="2:2" x14ac:dyDescent="0.15">
      <c r="B802833" t="s">
        <v>159</v>
      </c>
    </row>
    <row r="802834" spans="2:2" x14ac:dyDescent="0.15">
      <c r="B802834" t="s">
        <v>160</v>
      </c>
    </row>
    <row r="802835" spans="2:2" x14ac:dyDescent="0.15">
      <c r="B802835" t="s">
        <v>161</v>
      </c>
    </row>
    <row r="802836" spans="2:2" x14ac:dyDescent="0.15">
      <c r="B802836" t="s">
        <v>177</v>
      </c>
    </row>
    <row r="802837" spans="2:2" x14ac:dyDescent="0.15">
      <c r="B802837" t="s">
        <v>178</v>
      </c>
    </row>
    <row r="802838" spans="2:2" x14ac:dyDescent="0.15">
      <c r="B802838" t="s">
        <v>179</v>
      </c>
    </row>
    <row r="802839" spans="2:2" x14ac:dyDescent="0.15">
      <c r="B802839" t="s">
        <v>180</v>
      </c>
    </row>
    <row r="802840" spans="2:2" x14ac:dyDescent="0.15">
      <c r="B802840" t="s">
        <v>181</v>
      </c>
    </row>
    <row r="802841" spans="2:2" x14ac:dyDescent="0.15">
      <c r="B802841" t="s">
        <v>182</v>
      </c>
    </row>
    <row r="802842" spans="2:2" x14ac:dyDescent="0.15">
      <c r="B802842" t="s">
        <v>183</v>
      </c>
    </row>
    <row r="802843" spans="2:2" x14ac:dyDescent="0.15">
      <c r="B802843" t="s">
        <v>184</v>
      </c>
    </row>
    <row r="802844" spans="2:2" x14ac:dyDescent="0.15">
      <c r="B802844" t="s">
        <v>185</v>
      </c>
    </row>
    <row r="802845" spans="2:2" x14ac:dyDescent="0.15">
      <c r="B802845" t="s">
        <v>197</v>
      </c>
    </row>
    <row r="802846" spans="2:2" x14ac:dyDescent="0.15">
      <c r="B802846" t="s">
        <v>198</v>
      </c>
    </row>
    <row r="802847" spans="2:2" x14ac:dyDescent="0.15">
      <c r="B802847" t="s">
        <v>199</v>
      </c>
    </row>
    <row r="819200" spans="2:2" x14ac:dyDescent="0.15">
      <c r="B819200" t="s">
        <v>11</v>
      </c>
    </row>
    <row r="819201" spans="2:2" x14ac:dyDescent="0.15">
      <c r="B819201" t="s">
        <v>85</v>
      </c>
    </row>
    <row r="819202" spans="2:2" x14ac:dyDescent="0.15">
      <c r="B819202" t="s">
        <v>9</v>
      </c>
    </row>
    <row r="819203" spans="2:2" x14ac:dyDescent="0.15">
      <c r="B819203" t="s">
        <v>11</v>
      </c>
    </row>
    <row r="819204" spans="2:2" x14ac:dyDescent="0.15">
      <c r="B819204" t="s">
        <v>13</v>
      </c>
    </row>
    <row r="819205" spans="2:2" x14ac:dyDescent="0.15">
      <c r="B819205" t="s">
        <v>128</v>
      </c>
    </row>
    <row r="819206" spans="2:2" x14ac:dyDescent="0.15">
      <c r="B819206" t="s">
        <v>129</v>
      </c>
    </row>
    <row r="819207" spans="2:2" x14ac:dyDescent="0.15">
      <c r="B819207" t="s">
        <v>130</v>
      </c>
    </row>
    <row r="819208" spans="2:2" x14ac:dyDescent="0.15">
      <c r="B819208" t="s">
        <v>139</v>
      </c>
    </row>
    <row r="819209" spans="2:2" x14ac:dyDescent="0.15">
      <c r="B819209" t="s">
        <v>140</v>
      </c>
    </row>
    <row r="819210" spans="2:2" x14ac:dyDescent="0.15">
      <c r="B819210" t="s">
        <v>141</v>
      </c>
    </row>
    <row r="819211" spans="2:2" x14ac:dyDescent="0.15">
      <c r="B819211" t="s">
        <v>142</v>
      </c>
    </row>
    <row r="819212" spans="2:2" x14ac:dyDescent="0.15">
      <c r="B819212" t="s">
        <v>143</v>
      </c>
    </row>
    <row r="819213" spans="2:2" x14ac:dyDescent="0.15">
      <c r="B819213" t="s">
        <v>144</v>
      </c>
    </row>
    <row r="819214" spans="2:2" x14ac:dyDescent="0.15">
      <c r="B819214" t="s">
        <v>145</v>
      </c>
    </row>
    <row r="819215" spans="2:2" x14ac:dyDescent="0.15">
      <c r="B819215" t="s">
        <v>157</v>
      </c>
    </row>
    <row r="819216" spans="2:2" x14ac:dyDescent="0.15">
      <c r="B819216" t="s">
        <v>158</v>
      </c>
    </row>
    <row r="819217" spans="2:2" x14ac:dyDescent="0.15">
      <c r="B819217" t="s">
        <v>159</v>
      </c>
    </row>
    <row r="819218" spans="2:2" x14ac:dyDescent="0.15">
      <c r="B819218" t="s">
        <v>160</v>
      </c>
    </row>
    <row r="819219" spans="2:2" x14ac:dyDescent="0.15">
      <c r="B819219" t="s">
        <v>161</v>
      </c>
    </row>
    <row r="819220" spans="2:2" x14ac:dyDescent="0.15">
      <c r="B819220" t="s">
        <v>177</v>
      </c>
    </row>
    <row r="819221" spans="2:2" x14ac:dyDescent="0.15">
      <c r="B819221" t="s">
        <v>178</v>
      </c>
    </row>
    <row r="819222" spans="2:2" x14ac:dyDescent="0.15">
      <c r="B819222" t="s">
        <v>179</v>
      </c>
    </row>
    <row r="819223" spans="2:2" x14ac:dyDescent="0.15">
      <c r="B819223" t="s">
        <v>180</v>
      </c>
    </row>
    <row r="819224" spans="2:2" x14ac:dyDescent="0.15">
      <c r="B819224" t="s">
        <v>181</v>
      </c>
    </row>
    <row r="819225" spans="2:2" x14ac:dyDescent="0.15">
      <c r="B819225" t="s">
        <v>182</v>
      </c>
    </row>
    <row r="819226" spans="2:2" x14ac:dyDescent="0.15">
      <c r="B819226" t="s">
        <v>183</v>
      </c>
    </row>
    <row r="819227" spans="2:2" x14ac:dyDescent="0.15">
      <c r="B819227" t="s">
        <v>184</v>
      </c>
    </row>
    <row r="819228" spans="2:2" x14ac:dyDescent="0.15">
      <c r="B819228" t="s">
        <v>185</v>
      </c>
    </row>
    <row r="819229" spans="2:2" x14ac:dyDescent="0.15">
      <c r="B819229" t="s">
        <v>197</v>
      </c>
    </row>
    <row r="819230" spans="2:2" x14ac:dyDescent="0.15">
      <c r="B819230" t="s">
        <v>198</v>
      </c>
    </row>
    <row r="819231" spans="2:2" x14ac:dyDescent="0.15">
      <c r="B819231" t="s">
        <v>199</v>
      </c>
    </row>
    <row r="835584" spans="2:2" x14ac:dyDescent="0.15">
      <c r="B835584" t="s">
        <v>11</v>
      </c>
    </row>
    <row r="835585" spans="2:2" x14ac:dyDescent="0.15">
      <c r="B835585" t="s">
        <v>85</v>
      </c>
    </row>
    <row r="835586" spans="2:2" x14ac:dyDescent="0.15">
      <c r="B835586" t="s">
        <v>9</v>
      </c>
    </row>
    <row r="835587" spans="2:2" x14ac:dyDescent="0.15">
      <c r="B835587" t="s">
        <v>11</v>
      </c>
    </row>
    <row r="835588" spans="2:2" x14ac:dyDescent="0.15">
      <c r="B835588" t="s">
        <v>13</v>
      </c>
    </row>
    <row r="835589" spans="2:2" x14ac:dyDescent="0.15">
      <c r="B835589" t="s">
        <v>128</v>
      </c>
    </row>
    <row r="835590" spans="2:2" x14ac:dyDescent="0.15">
      <c r="B835590" t="s">
        <v>129</v>
      </c>
    </row>
    <row r="835591" spans="2:2" x14ac:dyDescent="0.15">
      <c r="B835591" t="s">
        <v>130</v>
      </c>
    </row>
    <row r="835592" spans="2:2" x14ac:dyDescent="0.15">
      <c r="B835592" t="s">
        <v>139</v>
      </c>
    </row>
    <row r="835593" spans="2:2" x14ac:dyDescent="0.15">
      <c r="B835593" t="s">
        <v>140</v>
      </c>
    </row>
    <row r="835594" spans="2:2" x14ac:dyDescent="0.15">
      <c r="B835594" t="s">
        <v>141</v>
      </c>
    </row>
    <row r="835595" spans="2:2" x14ac:dyDescent="0.15">
      <c r="B835595" t="s">
        <v>142</v>
      </c>
    </row>
    <row r="835596" spans="2:2" x14ac:dyDescent="0.15">
      <c r="B835596" t="s">
        <v>143</v>
      </c>
    </row>
    <row r="835597" spans="2:2" x14ac:dyDescent="0.15">
      <c r="B835597" t="s">
        <v>144</v>
      </c>
    </row>
    <row r="835598" spans="2:2" x14ac:dyDescent="0.15">
      <c r="B835598" t="s">
        <v>145</v>
      </c>
    </row>
    <row r="835599" spans="2:2" x14ac:dyDescent="0.15">
      <c r="B835599" t="s">
        <v>157</v>
      </c>
    </row>
    <row r="835600" spans="2:2" x14ac:dyDescent="0.15">
      <c r="B835600" t="s">
        <v>158</v>
      </c>
    </row>
    <row r="835601" spans="2:2" x14ac:dyDescent="0.15">
      <c r="B835601" t="s">
        <v>159</v>
      </c>
    </row>
    <row r="835602" spans="2:2" x14ac:dyDescent="0.15">
      <c r="B835602" t="s">
        <v>160</v>
      </c>
    </row>
    <row r="835603" spans="2:2" x14ac:dyDescent="0.15">
      <c r="B835603" t="s">
        <v>161</v>
      </c>
    </row>
    <row r="835604" spans="2:2" x14ac:dyDescent="0.15">
      <c r="B835604" t="s">
        <v>177</v>
      </c>
    </row>
    <row r="835605" spans="2:2" x14ac:dyDescent="0.15">
      <c r="B835605" t="s">
        <v>178</v>
      </c>
    </row>
    <row r="835606" spans="2:2" x14ac:dyDescent="0.15">
      <c r="B835606" t="s">
        <v>179</v>
      </c>
    </row>
    <row r="835607" spans="2:2" x14ac:dyDescent="0.15">
      <c r="B835607" t="s">
        <v>180</v>
      </c>
    </row>
    <row r="835608" spans="2:2" x14ac:dyDescent="0.15">
      <c r="B835608" t="s">
        <v>181</v>
      </c>
    </row>
    <row r="835609" spans="2:2" x14ac:dyDescent="0.15">
      <c r="B835609" t="s">
        <v>182</v>
      </c>
    </row>
    <row r="835610" spans="2:2" x14ac:dyDescent="0.15">
      <c r="B835610" t="s">
        <v>183</v>
      </c>
    </row>
    <row r="835611" spans="2:2" x14ac:dyDescent="0.15">
      <c r="B835611" t="s">
        <v>184</v>
      </c>
    </row>
    <row r="835612" spans="2:2" x14ac:dyDescent="0.15">
      <c r="B835612" t="s">
        <v>185</v>
      </c>
    </row>
    <row r="835613" spans="2:2" x14ac:dyDescent="0.15">
      <c r="B835613" t="s">
        <v>197</v>
      </c>
    </row>
    <row r="835614" spans="2:2" x14ac:dyDescent="0.15">
      <c r="B835614" t="s">
        <v>198</v>
      </c>
    </row>
    <row r="835615" spans="2:2" x14ac:dyDescent="0.15">
      <c r="B835615" t="s">
        <v>199</v>
      </c>
    </row>
    <row r="851968" spans="2:2" x14ac:dyDescent="0.15">
      <c r="B851968" t="s">
        <v>11</v>
      </c>
    </row>
    <row r="851969" spans="2:2" x14ac:dyDescent="0.15">
      <c r="B851969" t="s">
        <v>85</v>
      </c>
    </row>
    <row r="851970" spans="2:2" x14ac:dyDescent="0.15">
      <c r="B851970" t="s">
        <v>9</v>
      </c>
    </row>
    <row r="851971" spans="2:2" x14ac:dyDescent="0.15">
      <c r="B851971" t="s">
        <v>11</v>
      </c>
    </row>
    <row r="851972" spans="2:2" x14ac:dyDescent="0.15">
      <c r="B851972" t="s">
        <v>13</v>
      </c>
    </row>
    <row r="851973" spans="2:2" x14ac:dyDescent="0.15">
      <c r="B851973" t="s">
        <v>128</v>
      </c>
    </row>
    <row r="851974" spans="2:2" x14ac:dyDescent="0.15">
      <c r="B851974" t="s">
        <v>129</v>
      </c>
    </row>
    <row r="851975" spans="2:2" x14ac:dyDescent="0.15">
      <c r="B851975" t="s">
        <v>130</v>
      </c>
    </row>
    <row r="851976" spans="2:2" x14ac:dyDescent="0.15">
      <c r="B851976" t="s">
        <v>139</v>
      </c>
    </row>
    <row r="851977" spans="2:2" x14ac:dyDescent="0.15">
      <c r="B851977" t="s">
        <v>140</v>
      </c>
    </row>
    <row r="851978" spans="2:2" x14ac:dyDescent="0.15">
      <c r="B851978" t="s">
        <v>141</v>
      </c>
    </row>
    <row r="851979" spans="2:2" x14ac:dyDescent="0.15">
      <c r="B851979" t="s">
        <v>142</v>
      </c>
    </row>
    <row r="851980" spans="2:2" x14ac:dyDescent="0.15">
      <c r="B851980" t="s">
        <v>143</v>
      </c>
    </row>
    <row r="851981" spans="2:2" x14ac:dyDescent="0.15">
      <c r="B851981" t="s">
        <v>144</v>
      </c>
    </row>
    <row r="851982" spans="2:2" x14ac:dyDescent="0.15">
      <c r="B851982" t="s">
        <v>145</v>
      </c>
    </row>
    <row r="851983" spans="2:2" x14ac:dyDescent="0.15">
      <c r="B851983" t="s">
        <v>157</v>
      </c>
    </row>
    <row r="851984" spans="2:2" x14ac:dyDescent="0.15">
      <c r="B851984" t="s">
        <v>158</v>
      </c>
    </row>
    <row r="851985" spans="2:2" x14ac:dyDescent="0.15">
      <c r="B851985" t="s">
        <v>159</v>
      </c>
    </row>
    <row r="851986" spans="2:2" x14ac:dyDescent="0.15">
      <c r="B851986" t="s">
        <v>160</v>
      </c>
    </row>
    <row r="851987" spans="2:2" x14ac:dyDescent="0.15">
      <c r="B851987" t="s">
        <v>161</v>
      </c>
    </row>
    <row r="851988" spans="2:2" x14ac:dyDescent="0.15">
      <c r="B851988" t="s">
        <v>177</v>
      </c>
    </row>
    <row r="851989" spans="2:2" x14ac:dyDescent="0.15">
      <c r="B851989" t="s">
        <v>178</v>
      </c>
    </row>
    <row r="851990" spans="2:2" x14ac:dyDescent="0.15">
      <c r="B851990" t="s">
        <v>179</v>
      </c>
    </row>
    <row r="851991" spans="2:2" x14ac:dyDescent="0.15">
      <c r="B851991" t="s">
        <v>180</v>
      </c>
    </row>
    <row r="851992" spans="2:2" x14ac:dyDescent="0.15">
      <c r="B851992" t="s">
        <v>181</v>
      </c>
    </row>
    <row r="851993" spans="2:2" x14ac:dyDescent="0.15">
      <c r="B851993" t="s">
        <v>182</v>
      </c>
    </row>
    <row r="851994" spans="2:2" x14ac:dyDescent="0.15">
      <c r="B851994" t="s">
        <v>183</v>
      </c>
    </row>
    <row r="851995" spans="2:2" x14ac:dyDescent="0.15">
      <c r="B851995" t="s">
        <v>184</v>
      </c>
    </row>
    <row r="851996" spans="2:2" x14ac:dyDescent="0.15">
      <c r="B851996" t="s">
        <v>185</v>
      </c>
    </row>
    <row r="851997" spans="2:2" x14ac:dyDescent="0.15">
      <c r="B851997" t="s">
        <v>197</v>
      </c>
    </row>
    <row r="851998" spans="2:2" x14ac:dyDescent="0.15">
      <c r="B851998" t="s">
        <v>198</v>
      </c>
    </row>
    <row r="851999" spans="2:2" x14ac:dyDescent="0.15">
      <c r="B851999" t="s">
        <v>199</v>
      </c>
    </row>
    <row r="868352" spans="2:2" x14ac:dyDescent="0.15">
      <c r="B868352" t="s">
        <v>11</v>
      </c>
    </row>
    <row r="868353" spans="2:2" x14ac:dyDescent="0.15">
      <c r="B868353" t="s">
        <v>85</v>
      </c>
    </row>
    <row r="868354" spans="2:2" x14ac:dyDescent="0.15">
      <c r="B868354" t="s">
        <v>9</v>
      </c>
    </row>
    <row r="868355" spans="2:2" x14ac:dyDescent="0.15">
      <c r="B868355" t="s">
        <v>11</v>
      </c>
    </row>
    <row r="868356" spans="2:2" x14ac:dyDescent="0.15">
      <c r="B868356" t="s">
        <v>13</v>
      </c>
    </row>
    <row r="868357" spans="2:2" x14ac:dyDescent="0.15">
      <c r="B868357" t="s">
        <v>128</v>
      </c>
    </row>
    <row r="868358" spans="2:2" x14ac:dyDescent="0.15">
      <c r="B868358" t="s">
        <v>129</v>
      </c>
    </row>
    <row r="868359" spans="2:2" x14ac:dyDescent="0.15">
      <c r="B868359" t="s">
        <v>130</v>
      </c>
    </row>
    <row r="868360" spans="2:2" x14ac:dyDescent="0.15">
      <c r="B868360" t="s">
        <v>139</v>
      </c>
    </row>
    <row r="868361" spans="2:2" x14ac:dyDescent="0.15">
      <c r="B868361" t="s">
        <v>140</v>
      </c>
    </row>
    <row r="868362" spans="2:2" x14ac:dyDescent="0.15">
      <c r="B868362" t="s">
        <v>141</v>
      </c>
    </row>
    <row r="868363" spans="2:2" x14ac:dyDescent="0.15">
      <c r="B868363" t="s">
        <v>142</v>
      </c>
    </row>
    <row r="868364" spans="2:2" x14ac:dyDescent="0.15">
      <c r="B868364" t="s">
        <v>143</v>
      </c>
    </row>
    <row r="868365" spans="2:2" x14ac:dyDescent="0.15">
      <c r="B868365" t="s">
        <v>144</v>
      </c>
    </row>
    <row r="868366" spans="2:2" x14ac:dyDescent="0.15">
      <c r="B868366" t="s">
        <v>145</v>
      </c>
    </row>
    <row r="868367" spans="2:2" x14ac:dyDescent="0.15">
      <c r="B868367" t="s">
        <v>157</v>
      </c>
    </row>
    <row r="868368" spans="2:2" x14ac:dyDescent="0.15">
      <c r="B868368" t="s">
        <v>158</v>
      </c>
    </row>
    <row r="868369" spans="2:2" x14ac:dyDescent="0.15">
      <c r="B868369" t="s">
        <v>159</v>
      </c>
    </row>
    <row r="868370" spans="2:2" x14ac:dyDescent="0.15">
      <c r="B868370" t="s">
        <v>160</v>
      </c>
    </row>
    <row r="868371" spans="2:2" x14ac:dyDescent="0.15">
      <c r="B868371" t="s">
        <v>161</v>
      </c>
    </row>
    <row r="868372" spans="2:2" x14ac:dyDescent="0.15">
      <c r="B868372" t="s">
        <v>177</v>
      </c>
    </row>
    <row r="868373" spans="2:2" x14ac:dyDescent="0.15">
      <c r="B868373" t="s">
        <v>178</v>
      </c>
    </row>
    <row r="868374" spans="2:2" x14ac:dyDescent="0.15">
      <c r="B868374" t="s">
        <v>179</v>
      </c>
    </row>
    <row r="868375" spans="2:2" x14ac:dyDescent="0.15">
      <c r="B868375" t="s">
        <v>180</v>
      </c>
    </row>
    <row r="868376" spans="2:2" x14ac:dyDescent="0.15">
      <c r="B868376" t="s">
        <v>181</v>
      </c>
    </row>
    <row r="868377" spans="2:2" x14ac:dyDescent="0.15">
      <c r="B868377" t="s">
        <v>182</v>
      </c>
    </row>
    <row r="868378" spans="2:2" x14ac:dyDescent="0.15">
      <c r="B868378" t="s">
        <v>183</v>
      </c>
    </row>
    <row r="868379" spans="2:2" x14ac:dyDescent="0.15">
      <c r="B868379" t="s">
        <v>184</v>
      </c>
    </row>
    <row r="868380" spans="2:2" x14ac:dyDescent="0.15">
      <c r="B868380" t="s">
        <v>185</v>
      </c>
    </row>
    <row r="868381" spans="2:2" x14ac:dyDescent="0.15">
      <c r="B868381" t="s">
        <v>197</v>
      </c>
    </row>
    <row r="868382" spans="2:2" x14ac:dyDescent="0.15">
      <c r="B868382" t="s">
        <v>198</v>
      </c>
    </row>
    <row r="868383" spans="2:2" x14ac:dyDescent="0.15">
      <c r="B868383" t="s">
        <v>199</v>
      </c>
    </row>
    <row r="884736" spans="2:2" x14ac:dyDescent="0.15">
      <c r="B884736" t="s">
        <v>11</v>
      </c>
    </row>
    <row r="884737" spans="2:2" x14ac:dyDescent="0.15">
      <c r="B884737" t="s">
        <v>85</v>
      </c>
    </row>
    <row r="884738" spans="2:2" x14ac:dyDescent="0.15">
      <c r="B884738" t="s">
        <v>9</v>
      </c>
    </row>
    <row r="884739" spans="2:2" x14ac:dyDescent="0.15">
      <c r="B884739" t="s">
        <v>11</v>
      </c>
    </row>
    <row r="884740" spans="2:2" x14ac:dyDescent="0.15">
      <c r="B884740" t="s">
        <v>13</v>
      </c>
    </row>
    <row r="884741" spans="2:2" x14ac:dyDescent="0.15">
      <c r="B884741" t="s">
        <v>128</v>
      </c>
    </row>
    <row r="884742" spans="2:2" x14ac:dyDescent="0.15">
      <c r="B884742" t="s">
        <v>129</v>
      </c>
    </row>
    <row r="884743" spans="2:2" x14ac:dyDescent="0.15">
      <c r="B884743" t="s">
        <v>130</v>
      </c>
    </row>
    <row r="884744" spans="2:2" x14ac:dyDescent="0.15">
      <c r="B884744" t="s">
        <v>139</v>
      </c>
    </row>
    <row r="884745" spans="2:2" x14ac:dyDescent="0.15">
      <c r="B884745" t="s">
        <v>140</v>
      </c>
    </row>
    <row r="884746" spans="2:2" x14ac:dyDescent="0.15">
      <c r="B884746" t="s">
        <v>141</v>
      </c>
    </row>
    <row r="884747" spans="2:2" x14ac:dyDescent="0.15">
      <c r="B884747" t="s">
        <v>142</v>
      </c>
    </row>
    <row r="884748" spans="2:2" x14ac:dyDescent="0.15">
      <c r="B884748" t="s">
        <v>143</v>
      </c>
    </row>
    <row r="884749" spans="2:2" x14ac:dyDescent="0.15">
      <c r="B884749" t="s">
        <v>144</v>
      </c>
    </row>
    <row r="884750" spans="2:2" x14ac:dyDescent="0.15">
      <c r="B884750" t="s">
        <v>145</v>
      </c>
    </row>
    <row r="884751" spans="2:2" x14ac:dyDescent="0.15">
      <c r="B884751" t="s">
        <v>157</v>
      </c>
    </row>
    <row r="884752" spans="2:2" x14ac:dyDescent="0.15">
      <c r="B884752" t="s">
        <v>158</v>
      </c>
    </row>
    <row r="884753" spans="2:2" x14ac:dyDescent="0.15">
      <c r="B884753" t="s">
        <v>159</v>
      </c>
    </row>
    <row r="884754" spans="2:2" x14ac:dyDescent="0.15">
      <c r="B884754" t="s">
        <v>160</v>
      </c>
    </row>
    <row r="884755" spans="2:2" x14ac:dyDescent="0.15">
      <c r="B884755" t="s">
        <v>161</v>
      </c>
    </row>
    <row r="884756" spans="2:2" x14ac:dyDescent="0.15">
      <c r="B884756" t="s">
        <v>177</v>
      </c>
    </row>
    <row r="884757" spans="2:2" x14ac:dyDescent="0.15">
      <c r="B884757" t="s">
        <v>178</v>
      </c>
    </row>
    <row r="884758" spans="2:2" x14ac:dyDescent="0.15">
      <c r="B884758" t="s">
        <v>179</v>
      </c>
    </row>
    <row r="884759" spans="2:2" x14ac:dyDescent="0.15">
      <c r="B884759" t="s">
        <v>180</v>
      </c>
    </row>
    <row r="884760" spans="2:2" x14ac:dyDescent="0.15">
      <c r="B884760" t="s">
        <v>181</v>
      </c>
    </row>
    <row r="884761" spans="2:2" x14ac:dyDescent="0.15">
      <c r="B884761" t="s">
        <v>182</v>
      </c>
    </row>
    <row r="884762" spans="2:2" x14ac:dyDescent="0.15">
      <c r="B884762" t="s">
        <v>183</v>
      </c>
    </row>
    <row r="884763" spans="2:2" x14ac:dyDescent="0.15">
      <c r="B884763" t="s">
        <v>184</v>
      </c>
    </row>
    <row r="884764" spans="2:2" x14ac:dyDescent="0.15">
      <c r="B884764" t="s">
        <v>185</v>
      </c>
    </row>
    <row r="884765" spans="2:2" x14ac:dyDescent="0.15">
      <c r="B884765" t="s">
        <v>197</v>
      </c>
    </row>
    <row r="884766" spans="2:2" x14ac:dyDescent="0.15">
      <c r="B884766" t="s">
        <v>198</v>
      </c>
    </row>
    <row r="884767" spans="2:2" x14ac:dyDescent="0.15">
      <c r="B884767" t="s">
        <v>199</v>
      </c>
    </row>
    <row r="901120" spans="2:2" x14ac:dyDescent="0.15">
      <c r="B901120" t="s">
        <v>11</v>
      </c>
    </row>
    <row r="901121" spans="2:2" x14ac:dyDescent="0.15">
      <c r="B901121" t="s">
        <v>85</v>
      </c>
    </row>
    <row r="901122" spans="2:2" x14ac:dyDescent="0.15">
      <c r="B901122" t="s">
        <v>9</v>
      </c>
    </row>
    <row r="901123" spans="2:2" x14ac:dyDescent="0.15">
      <c r="B901123" t="s">
        <v>11</v>
      </c>
    </row>
    <row r="901124" spans="2:2" x14ac:dyDescent="0.15">
      <c r="B901124" t="s">
        <v>13</v>
      </c>
    </row>
    <row r="901125" spans="2:2" x14ac:dyDescent="0.15">
      <c r="B901125" t="s">
        <v>128</v>
      </c>
    </row>
    <row r="901126" spans="2:2" x14ac:dyDescent="0.15">
      <c r="B901126" t="s">
        <v>129</v>
      </c>
    </row>
    <row r="901127" spans="2:2" x14ac:dyDescent="0.15">
      <c r="B901127" t="s">
        <v>130</v>
      </c>
    </row>
    <row r="901128" spans="2:2" x14ac:dyDescent="0.15">
      <c r="B901128" t="s">
        <v>139</v>
      </c>
    </row>
    <row r="901129" spans="2:2" x14ac:dyDescent="0.15">
      <c r="B901129" t="s">
        <v>140</v>
      </c>
    </row>
    <row r="901130" spans="2:2" x14ac:dyDescent="0.15">
      <c r="B901130" t="s">
        <v>141</v>
      </c>
    </row>
    <row r="901131" spans="2:2" x14ac:dyDescent="0.15">
      <c r="B901131" t="s">
        <v>142</v>
      </c>
    </row>
    <row r="901132" spans="2:2" x14ac:dyDescent="0.15">
      <c r="B901132" t="s">
        <v>143</v>
      </c>
    </row>
    <row r="901133" spans="2:2" x14ac:dyDescent="0.15">
      <c r="B901133" t="s">
        <v>144</v>
      </c>
    </row>
    <row r="901134" spans="2:2" x14ac:dyDescent="0.15">
      <c r="B901134" t="s">
        <v>145</v>
      </c>
    </row>
    <row r="901135" spans="2:2" x14ac:dyDescent="0.15">
      <c r="B901135" t="s">
        <v>157</v>
      </c>
    </row>
    <row r="901136" spans="2:2" x14ac:dyDescent="0.15">
      <c r="B901136" t="s">
        <v>158</v>
      </c>
    </row>
    <row r="901137" spans="2:2" x14ac:dyDescent="0.15">
      <c r="B901137" t="s">
        <v>159</v>
      </c>
    </row>
    <row r="901138" spans="2:2" x14ac:dyDescent="0.15">
      <c r="B901138" t="s">
        <v>160</v>
      </c>
    </row>
    <row r="901139" spans="2:2" x14ac:dyDescent="0.15">
      <c r="B901139" t="s">
        <v>161</v>
      </c>
    </row>
    <row r="901140" spans="2:2" x14ac:dyDescent="0.15">
      <c r="B901140" t="s">
        <v>177</v>
      </c>
    </row>
    <row r="901141" spans="2:2" x14ac:dyDescent="0.15">
      <c r="B901141" t="s">
        <v>178</v>
      </c>
    </row>
    <row r="901142" spans="2:2" x14ac:dyDescent="0.15">
      <c r="B901142" t="s">
        <v>179</v>
      </c>
    </row>
    <row r="901143" spans="2:2" x14ac:dyDescent="0.15">
      <c r="B901143" t="s">
        <v>180</v>
      </c>
    </row>
    <row r="901144" spans="2:2" x14ac:dyDescent="0.15">
      <c r="B901144" t="s">
        <v>181</v>
      </c>
    </row>
    <row r="901145" spans="2:2" x14ac:dyDescent="0.15">
      <c r="B901145" t="s">
        <v>182</v>
      </c>
    </row>
    <row r="901146" spans="2:2" x14ac:dyDescent="0.15">
      <c r="B901146" t="s">
        <v>183</v>
      </c>
    </row>
    <row r="901147" spans="2:2" x14ac:dyDescent="0.15">
      <c r="B901147" t="s">
        <v>184</v>
      </c>
    </row>
    <row r="901148" spans="2:2" x14ac:dyDescent="0.15">
      <c r="B901148" t="s">
        <v>185</v>
      </c>
    </row>
    <row r="901149" spans="2:2" x14ac:dyDescent="0.15">
      <c r="B901149" t="s">
        <v>197</v>
      </c>
    </row>
    <row r="901150" spans="2:2" x14ac:dyDescent="0.15">
      <c r="B901150" t="s">
        <v>198</v>
      </c>
    </row>
    <row r="901151" spans="2:2" x14ac:dyDescent="0.15">
      <c r="B901151" t="s">
        <v>199</v>
      </c>
    </row>
    <row r="917504" spans="2:2" x14ac:dyDescent="0.15">
      <c r="B917504" t="s">
        <v>11</v>
      </c>
    </row>
    <row r="917505" spans="2:2" x14ac:dyDescent="0.15">
      <c r="B917505" t="s">
        <v>85</v>
      </c>
    </row>
    <row r="917506" spans="2:2" x14ac:dyDescent="0.15">
      <c r="B917506" t="s">
        <v>9</v>
      </c>
    </row>
    <row r="917507" spans="2:2" x14ac:dyDescent="0.15">
      <c r="B917507" t="s">
        <v>11</v>
      </c>
    </row>
    <row r="917508" spans="2:2" x14ac:dyDescent="0.15">
      <c r="B917508" t="s">
        <v>13</v>
      </c>
    </row>
    <row r="917509" spans="2:2" x14ac:dyDescent="0.15">
      <c r="B917509" t="s">
        <v>128</v>
      </c>
    </row>
    <row r="917510" spans="2:2" x14ac:dyDescent="0.15">
      <c r="B917510" t="s">
        <v>129</v>
      </c>
    </row>
    <row r="917511" spans="2:2" x14ac:dyDescent="0.15">
      <c r="B917511" t="s">
        <v>130</v>
      </c>
    </row>
    <row r="917512" spans="2:2" x14ac:dyDescent="0.15">
      <c r="B917512" t="s">
        <v>139</v>
      </c>
    </row>
    <row r="917513" spans="2:2" x14ac:dyDescent="0.15">
      <c r="B917513" t="s">
        <v>140</v>
      </c>
    </row>
    <row r="917514" spans="2:2" x14ac:dyDescent="0.15">
      <c r="B917514" t="s">
        <v>141</v>
      </c>
    </row>
    <row r="917515" spans="2:2" x14ac:dyDescent="0.15">
      <c r="B917515" t="s">
        <v>142</v>
      </c>
    </row>
    <row r="917516" spans="2:2" x14ac:dyDescent="0.15">
      <c r="B917516" t="s">
        <v>143</v>
      </c>
    </row>
    <row r="917517" spans="2:2" x14ac:dyDescent="0.15">
      <c r="B917517" t="s">
        <v>144</v>
      </c>
    </row>
    <row r="917518" spans="2:2" x14ac:dyDescent="0.15">
      <c r="B917518" t="s">
        <v>145</v>
      </c>
    </row>
    <row r="917519" spans="2:2" x14ac:dyDescent="0.15">
      <c r="B917519" t="s">
        <v>157</v>
      </c>
    </row>
    <row r="917520" spans="2:2" x14ac:dyDescent="0.15">
      <c r="B917520" t="s">
        <v>158</v>
      </c>
    </row>
    <row r="917521" spans="2:2" x14ac:dyDescent="0.15">
      <c r="B917521" t="s">
        <v>159</v>
      </c>
    </row>
    <row r="917522" spans="2:2" x14ac:dyDescent="0.15">
      <c r="B917522" t="s">
        <v>160</v>
      </c>
    </row>
    <row r="917523" spans="2:2" x14ac:dyDescent="0.15">
      <c r="B917523" t="s">
        <v>161</v>
      </c>
    </row>
    <row r="917524" spans="2:2" x14ac:dyDescent="0.15">
      <c r="B917524" t="s">
        <v>177</v>
      </c>
    </row>
    <row r="917525" spans="2:2" x14ac:dyDescent="0.15">
      <c r="B917525" t="s">
        <v>178</v>
      </c>
    </row>
    <row r="917526" spans="2:2" x14ac:dyDescent="0.15">
      <c r="B917526" t="s">
        <v>179</v>
      </c>
    </row>
    <row r="917527" spans="2:2" x14ac:dyDescent="0.15">
      <c r="B917527" t="s">
        <v>180</v>
      </c>
    </row>
    <row r="917528" spans="2:2" x14ac:dyDescent="0.15">
      <c r="B917528" t="s">
        <v>181</v>
      </c>
    </row>
    <row r="917529" spans="2:2" x14ac:dyDescent="0.15">
      <c r="B917529" t="s">
        <v>182</v>
      </c>
    </row>
    <row r="917530" spans="2:2" x14ac:dyDescent="0.15">
      <c r="B917530" t="s">
        <v>183</v>
      </c>
    </row>
    <row r="917531" spans="2:2" x14ac:dyDescent="0.15">
      <c r="B917531" t="s">
        <v>184</v>
      </c>
    </row>
    <row r="917532" spans="2:2" x14ac:dyDescent="0.15">
      <c r="B917532" t="s">
        <v>185</v>
      </c>
    </row>
    <row r="917533" spans="2:2" x14ac:dyDescent="0.15">
      <c r="B917533" t="s">
        <v>197</v>
      </c>
    </row>
    <row r="917534" spans="2:2" x14ac:dyDescent="0.15">
      <c r="B917534" t="s">
        <v>198</v>
      </c>
    </row>
    <row r="917535" spans="2:2" x14ac:dyDescent="0.15">
      <c r="B917535" t="s">
        <v>199</v>
      </c>
    </row>
    <row r="933888" spans="2:2" x14ac:dyDescent="0.15">
      <c r="B933888" t="s">
        <v>11</v>
      </c>
    </row>
    <row r="933889" spans="2:2" x14ac:dyDescent="0.15">
      <c r="B933889" t="s">
        <v>85</v>
      </c>
    </row>
    <row r="933890" spans="2:2" x14ac:dyDescent="0.15">
      <c r="B933890" t="s">
        <v>9</v>
      </c>
    </row>
    <row r="933891" spans="2:2" x14ac:dyDescent="0.15">
      <c r="B933891" t="s">
        <v>11</v>
      </c>
    </row>
    <row r="933892" spans="2:2" x14ac:dyDescent="0.15">
      <c r="B933892" t="s">
        <v>13</v>
      </c>
    </row>
    <row r="933893" spans="2:2" x14ac:dyDescent="0.15">
      <c r="B933893" t="s">
        <v>128</v>
      </c>
    </row>
    <row r="933894" spans="2:2" x14ac:dyDescent="0.15">
      <c r="B933894" t="s">
        <v>129</v>
      </c>
    </row>
    <row r="933895" spans="2:2" x14ac:dyDescent="0.15">
      <c r="B933895" t="s">
        <v>130</v>
      </c>
    </row>
    <row r="933896" spans="2:2" x14ac:dyDescent="0.15">
      <c r="B933896" t="s">
        <v>139</v>
      </c>
    </row>
    <row r="933897" spans="2:2" x14ac:dyDescent="0.15">
      <c r="B933897" t="s">
        <v>140</v>
      </c>
    </row>
    <row r="933898" spans="2:2" x14ac:dyDescent="0.15">
      <c r="B933898" t="s">
        <v>141</v>
      </c>
    </row>
    <row r="933899" spans="2:2" x14ac:dyDescent="0.15">
      <c r="B933899" t="s">
        <v>142</v>
      </c>
    </row>
    <row r="933900" spans="2:2" x14ac:dyDescent="0.15">
      <c r="B933900" t="s">
        <v>143</v>
      </c>
    </row>
    <row r="933901" spans="2:2" x14ac:dyDescent="0.15">
      <c r="B933901" t="s">
        <v>144</v>
      </c>
    </row>
    <row r="933902" spans="2:2" x14ac:dyDescent="0.15">
      <c r="B933902" t="s">
        <v>145</v>
      </c>
    </row>
    <row r="933903" spans="2:2" x14ac:dyDescent="0.15">
      <c r="B933903" t="s">
        <v>157</v>
      </c>
    </row>
    <row r="933904" spans="2:2" x14ac:dyDescent="0.15">
      <c r="B933904" t="s">
        <v>158</v>
      </c>
    </row>
    <row r="933905" spans="2:2" x14ac:dyDescent="0.15">
      <c r="B933905" t="s">
        <v>159</v>
      </c>
    </row>
    <row r="933906" spans="2:2" x14ac:dyDescent="0.15">
      <c r="B933906" t="s">
        <v>160</v>
      </c>
    </row>
    <row r="933907" spans="2:2" x14ac:dyDescent="0.15">
      <c r="B933907" t="s">
        <v>161</v>
      </c>
    </row>
    <row r="933908" spans="2:2" x14ac:dyDescent="0.15">
      <c r="B933908" t="s">
        <v>177</v>
      </c>
    </row>
    <row r="933909" spans="2:2" x14ac:dyDescent="0.15">
      <c r="B933909" t="s">
        <v>178</v>
      </c>
    </row>
    <row r="933910" spans="2:2" x14ac:dyDescent="0.15">
      <c r="B933910" t="s">
        <v>179</v>
      </c>
    </row>
    <row r="933911" spans="2:2" x14ac:dyDescent="0.15">
      <c r="B933911" t="s">
        <v>180</v>
      </c>
    </row>
    <row r="933912" spans="2:2" x14ac:dyDescent="0.15">
      <c r="B933912" t="s">
        <v>181</v>
      </c>
    </row>
    <row r="933913" spans="2:2" x14ac:dyDescent="0.15">
      <c r="B933913" t="s">
        <v>182</v>
      </c>
    </row>
    <row r="933914" spans="2:2" x14ac:dyDescent="0.15">
      <c r="B933914" t="s">
        <v>183</v>
      </c>
    </row>
    <row r="933915" spans="2:2" x14ac:dyDescent="0.15">
      <c r="B933915" t="s">
        <v>184</v>
      </c>
    </row>
    <row r="933916" spans="2:2" x14ac:dyDescent="0.15">
      <c r="B933916" t="s">
        <v>185</v>
      </c>
    </row>
    <row r="933917" spans="2:2" x14ac:dyDescent="0.15">
      <c r="B933917" t="s">
        <v>197</v>
      </c>
    </row>
    <row r="933918" spans="2:2" x14ac:dyDescent="0.15">
      <c r="B933918" t="s">
        <v>198</v>
      </c>
    </row>
    <row r="933919" spans="2:2" x14ac:dyDescent="0.15">
      <c r="B933919" t="s">
        <v>199</v>
      </c>
    </row>
    <row r="950272" spans="2:2" x14ac:dyDescent="0.15">
      <c r="B950272" t="s">
        <v>11</v>
      </c>
    </row>
    <row r="950273" spans="2:2" x14ac:dyDescent="0.15">
      <c r="B950273" t="s">
        <v>85</v>
      </c>
    </row>
    <row r="950274" spans="2:2" x14ac:dyDescent="0.15">
      <c r="B950274" t="s">
        <v>9</v>
      </c>
    </row>
    <row r="950275" spans="2:2" x14ac:dyDescent="0.15">
      <c r="B950275" t="s">
        <v>11</v>
      </c>
    </row>
    <row r="950276" spans="2:2" x14ac:dyDescent="0.15">
      <c r="B950276" t="s">
        <v>13</v>
      </c>
    </row>
    <row r="950277" spans="2:2" x14ac:dyDescent="0.15">
      <c r="B950277" t="s">
        <v>128</v>
      </c>
    </row>
    <row r="950278" spans="2:2" x14ac:dyDescent="0.15">
      <c r="B950278" t="s">
        <v>129</v>
      </c>
    </row>
    <row r="950279" spans="2:2" x14ac:dyDescent="0.15">
      <c r="B950279" t="s">
        <v>130</v>
      </c>
    </row>
    <row r="950280" spans="2:2" x14ac:dyDescent="0.15">
      <c r="B950280" t="s">
        <v>139</v>
      </c>
    </row>
    <row r="950281" spans="2:2" x14ac:dyDescent="0.15">
      <c r="B950281" t="s">
        <v>140</v>
      </c>
    </row>
    <row r="950282" spans="2:2" x14ac:dyDescent="0.15">
      <c r="B950282" t="s">
        <v>141</v>
      </c>
    </row>
    <row r="950283" spans="2:2" x14ac:dyDescent="0.15">
      <c r="B950283" t="s">
        <v>142</v>
      </c>
    </row>
    <row r="950284" spans="2:2" x14ac:dyDescent="0.15">
      <c r="B950284" t="s">
        <v>143</v>
      </c>
    </row>
    <row r="950285" spans="2:2" x14ac:dyDescent="0.15">
      <c r="B950285" t="s">
        <v>144</v>
      </c>
    </row>
    <row r="950286" spans="2:2" x14ac:dyDescent="0.15">
      <c r="B950286" t="s">
        <v>145</v>
      </c>
    </row>
    <row r="950287" spans="2:2" x14ac:dyDescent="0.15">
      <c r="B950287" t="s">
        <v>157</v>
      </c>
    </row>
    <row r="950288" spans="2:2" x14ac:dyDescent="0.15">
      <c r="B950288" t="s">
        <v>158</v>
      </c>
    </row>
    <row r="950289" spans="2:2" x14ac:dyDescent="0.15">
      <c r="B950289" t="s">
        <v>159</v>
      </c>
    </row>
    <row r="950290" spans="2:2" x14ac:dyDescent="0.15">
      <c r="B950290" t="s">
        <v>160</v>
      </c>
    </row>
    <row r="950291" spans="2:2" x14ac:dyDescent="0.15">
      <c r="B950291" t="s">
        <v>161</v>
      </c>
    </row>
    <row r="950292" spans="2:2" x14ac:dyDescent="0.15">
      <c r="B950292" t="s">
        <v>177</v>
      </c>
    </row>
    <row r="950293" spans="2:2" x14ac:dyDescent="0.15">
      <c r="B950293" t="s">
        <v>178</v>
      </c>
    </row>
    <row r="950294" spans="2:2" x14ac:dyDescent="0.15">
      <c r="B950294" t="s">
        <v>179</v>
      </c>
    </row>
    <row r="950295" spans="2:2" x14ac:dyDescent="0.15">
      <c r="B950295" t="s">
        <v>180</v>
      </c>
    </row>
    <row r="950296" spans="2:2" x14ac:dyDescent="0.15">
      <c r="B950296" t="s">
        <v>181</v>
      </c>
    </row>
    <row r="950297" spans="2:2" x14ac:dyDescent="0.15">
      <c r="B950297" t="s">
        <v>182</v>
      </c>
    </row>
    <row r="950298" spans="2:2" x14ac:dyDescent="0.15">
      <c r="B950298" t="s">
        <v>183</v>
      </c>
    </row>
    <row r="950299" spans="2:2" x14ac:dyDescent="0.15">
      <c r="B950299" t="s">
        <v>184</v>
      </c>
    </row>
    <row r="950300" spans="2:2" x14ac:dyDescent="0.15">
      <c r="B950300" t="s">
        <v>185</v>
      </c>
    </row>
    <row r="950301" spans="2:2" x14ac:dyDescent="0.15">
      <c r="B950301" t="s">
        <v>197</v>
      </c>
    </row>
    <row r="950302" spans="2:2" x14ac:dyDescent="0.15">
      <c r="B950302" t="s">
        <v>198</v>
      </c>
    </row>
    <row r="950303" spans="2:2" x14ac:dyDescent="0.15">
      <c r="B950303" t="s">
        <v>199</v>
      </c>
    </row>
    <row r="966656" spans="2:2" x14ac:dyDescent="0.15">
      <c r="B966656" t="s">
        <v>11</v>
      </c>
    </row>
    <row r="966657" spans="2:2" x14ac:dyDescent="0.15">
      <c r="B966657" t="s">
        <v>85</v>
      </c>
    </row>
    <row r="966658" spans="2:2" x14ac:dyDescent="0.15">
      <c r="B966658" t="s">
        <v>9</v>
      </c>
    </row>
    <row r="966659" spans="2:2" x14ac:dyDescent="0.15">
      <c r="B966659" t="s">
        <v>11</v>
      </c>
    </row>
    <row r="966660" spans="2:2" x14ac:dyDescent="0.15">
      <c r="B966660" t="s">
        <v>13</v>
      </c>
    </row>
    <row r="966661" spans="2:2" x14ac:dyDescent="0.15">
      <c r="B966661" t="s">
        <v>128</v>
      </c>
    </row>
    <row r="966662" spans="2:2" x14ac:dyDescent="0.15">
      <c r="B966662" t="s">
        <v>129</v>
      </c>
    </row>
    <row r="966663" spans="2:2" x14ac:dyDescent="0.15">
      <c r="B966663" t="s">
        <v>130</v>
      </c>
    </row>
    <row r="966664" spans="2:2" x14ac:dyDescent="0.15">
      <c r="B966664" t="s">
        <v>139</v>
      </c>
    </row>
    <row r="966665" spans="2:2" x14ac:dyDescent="0.15">
      <c r="B966665" t="s">
        <v>140</v>
      </c>
    </row>
    <row r="966666" spans="2:2" x14ac:dyDescent="0.15">
      <c r="B966666" t="s">
        <v>141</v>
      </c>
    </row>
    <row r="966667" spans="2:2" x14ac:dyDescent="0.15">
      <c r="B966667" t="s">
        <v>142</v>
      </c>
    </row>
    <row r="966668" spans="2:2" x14ac:dyDescent="0.15">
      <c r="B966668" t="s">
        <v>143</v>
      </c>
    </row>
    <row r="966669" spans="2:2" x14ac:dyDescent="0.15">
      <c r="B966669" t="s">
        <v>144</v>
      </c>
    </row>
    <row r="966670" spans="2:2" x14ac:dyDescent="0.15">
      <c r="B966670" t="s">
        <v>145</v>
      </c>
    </row>
    <row r="966671" spans="2:2" x14ac:dyDescent="0.15">
      <c r="B966671" t="s">
        <v>157</v>
      </c>
    </row>
    <row r="966672" spans="2:2" x14ac:dyDescent="0.15">
      <c r="B966672" t="s">
        <v>158</v>
      </c>
    </row>
    <row r="966673" spans="2:2" x14ac:dyDescent="0.15">
      <c r="B966673" t="s">
        <v>159</v>
      </c>
    </row>
    <row r="966674" spans="2:2" x14ac:dyDescent="0.15">
      <c r="B966674" t="s">
        <v>160</v>
      </c>
    </row>
    <row r="966675" spans="2:2" x14ac:dyDescent="0.15">
      <c r="B966675" t="s">
        <v>161</v>
      </c>
    </row>
    <row r="966676" spans="2:2" x14ac:dyDescent="0.15">
      <c r="B966676" t="s">
        <v>177</v>
      </c>
    </row>
    <row r="966677" spans="2:2" x14ac:dyDescent="0.15">
      <c r="B966677" t="s">
        <v>178</v>
      </c>
    </row>
    <row r="966678" spans="2:2" x14ac:dyDescent="0.15">
      <c r="B966678" t="s">
        <v>179</v>
      </c>
    </row>
    <row r="966679" spans="2:2" x14ac:dyDescent="0.15">
      <c r="B966679" t="s">
        <v>180</v>
      </c>
    </row>
    <row r="966680" spans="2:2" x14ac:dyDescent="0.15">
      <c r="B966680" t="s">
        <v>181</v>
      </c>
    </row>
    <row r="966681" spans="2:2" x14ac:dyDescent="0.15">
      <c r="B966681" t="s">
        <v>182</v>
      </c>
    </row>
    <row r="966682" spans="2:2" x14ac:dyDescent="0.15">
      <c r="B966682" t="s">
        <v>183</v>
      </c>
    </row>
    <row r="966683" spans="2:2" x14ac:dyDescent="0.15">
      <c r="B966683" t="s">
        <v>184</v>
      </c>
    </row>
    <row r="966684" spans="2:2" x14ac:dyDescent="0.15">
      <c r="B966684" t="s">
        <v>185</v>
      </c>
    </row>
    <row r="966685" spans="2:2" x14ac:dyDescent="0.15">
      <c r="B966685" t="s">
        <v>197</v>
      </c>
    </row>
    <row r="966686" spans="2:2" x14ac:dyDescent="0.15">
      <c r="B966686" t="s">
        <v>198</v>
      </c>
    </row>
    <row r="966687" spans="2:2" x14ac:dyDescent="0.15">
      <c r="B966687" t="s">
        <v>199</v>
      </c>
    </row>
    <row r="983040" spans="2:2" x14ac:dyDescent="0.15">
      <c r="B983040" t="s">
        <v>11</v>
      </c>
    </row>
    <row r="983041" spans="2:2" x14ac:dyDescent="0.15">
      <c r="B983041" t="s">
        <v>85</v>
      </c>
    </row>
    <row r="983042" spans="2:2" x14ac:dyDescent="0.15">
      <c r="B983042" t="s">
        <v>9</v>
      </c>
    </row>
    <row r="983043" spans="2:2" x14ac:dyDescent="0.15">
      <c r="B983043" t="s">
        <v>11</v>
      </c>
    </row>
    <row r="983044" spans="2:2" x14ac:dyDescent="0.15">
      <c r="B983044" t="s">
        <v>13</v>
      </c>
    </row>
    <row r="983045" spans="2:2" x14ac:dyDescent="0.15">
      <c r="B983045" t="s">
        <v>128</v>
      </c>
    </row>
    <row r="983046" spans="2:2" x14ac:dyDescent="0.15">
      <c r="B983046" t="s">
        <v>129</v>
      </c>
    </row>
    <row r="983047" spans="2:2" x14ac:dyDescent="0.15">
      <c r="B983047" t="s">
        <v>130</v>
      </c>
    </row>
    <row r="983048" spans="2:2" x14ac:dyDescent="0.15">
      <c r="B983048" t="s">
        <v>139</v>
      </c>
    </row>
    <row r="983049" spans="2:2" x14ac:dyDescent="0.15">
      <c r="B983049" t="s">
        <v>140</v>
      </c>
    </row>
    <row r="983050" spans="2:2" x14ac:dyDescent="0.15">
      <c r="B983050" t="s">
        <v>141</v>
      </c>
    </row>
    <row r="983051" spans="2:2" x14ac:dyDescent="0.15">
      <c r="B983051" t="s">
        <v>142</v>
      </c>
    </row>
    <row r="983052" spans="2:2" x14ac:dyDescent="0.15">
      <c r="B983052" t="s">
        <v>143</v>
      </c>
    </row>
    <row r="983053" spans="2:2" x14ac:dyDescent="0.15">
      <c r="B983053" t="s">
        <v>144</v>
      </c>
    </row>
    <row r="983054" spans="2:2" x14ac:dyDescent="0.15">
      <c r="B983054" t="s">
        <v>145</v>
      </c>
    </row>
    <row r="983055" spans="2:2" x14ac:dyDescent="0.15">
      <c r="B983055" t="s">
        <v>157</v>
      </c>
    </row>
    <row r="983056" spans="2:2" x14ac:dyDescent="0.15">
      <c r="B983056" t="s">
        <v>158</v>
      </c>
    </row>
    <row r="983057" spans="2:2" x14ac:dyDescent="0.15">
      <c r="B983057" t="s">
        <v>159</v>
      </c>
    </row>
    <row r="983058" spans="2:2" x14ac:dyDescent="0.15">
      <c r="B983058" t="s">
        <v>160</v>
      </c>
    </row>
    <row r="983059" spans="2:2" x14ac:dyDescent="0.15">
      <c r="B983059" t="s">
        <v>161</v>
      </c>
    </row>
    <row r="983060" spans="2:2" x14ac:dyDescent="0.15">
      <c r="B983060" t="s">
        <v>177</v>
      </c>
    </row>
    <row r="983061" spans="2:2" x14ac:dyDescent="0.15">
      <c r="B983061" t="s">
        <v>178</v>
      </c>
    </row>
    <row r="983062" spans="2:2" x14ac:dyDescent="0.15">
      <c r="B983062" t="s">
        <v>179</v>
      </c>
    </row>
    <row r="983063" spans="2:2" x14ac:dyDescent="0.15">
      <c r="B983063" t="s">
        <v>180</v>
      </c>
    </row>
    <row r="983064" spans="2:2" x14ac:dyDescent="0.15">
      <c r="B983064" t="s">
        <v>181</v>
      </c>
    </row>
    <row r="983065" spans="2:2" x14ac:dyDescent="0.15">
      <c r="B983065" t="s">
        <v>182</v>
      </c>
    </row>
    <row r="983066" spans="2:2" x14ac:dyDescent="0.15">
      <c r="B983066" t="s">
        <v>183</v>
      </c>
    </row>
    <row r="983067" spans="2:2" x14ac:dyDescent="0.15">
      <c r="B983067" t="s">
        <v>184</v>
      </c>
    </row>
    <row r="983068" spans="2:2" x14ac:dyDescent="0.15">
      <c r="B983068" t="s">
        <v>185</v>
      </c>
    </row>
    <row r="983069" spans="2:2" x14ac:dyDescent="0.15">
      <c r="B983069" t="s">
        <v>197</v>
      </c>
    </row>
    <row r="983070" spans="2:2" x14ac:dyDescent="0.15">
      <c r="B983070" t="s">
        <v>198</v>
      </c>
    </row>
    <row r="983071" spans="2:2" x14ac:dyDescent="0.15">
      <c r="B983071" t="s">
        <v>199</v>
      </c>
    </row>
    <row r="999424" spans="2:2" x14ac:dyDescent="0.15">
      <c r="B999424" t="s">
        <v>11</v>
      </c>
    </row>
    <row r="999425" spans="2:2" x14ac:dyDescent="0.15">
      <c r="B999425" t="s">
        <v>85</v>
      </c>
    </row>
    <row r="999426" spans="2:2" x14ac:dyDescent="0.15">
      <c r="B999426" t="s">
        <v>9</v>
      </c>
    </row>
    <row r="999427" spans="2:2" x14ac:dyDescent="0.15">
      <c r="B999427" t="s">
        <v>11</v>
      </c>
    </row>
    <row r="999428" spans="2:2" x14ac:dyDescent="0.15">
      <c r="B999428" t="s">
        <v>13</v>
      </c>
    </row>
    <row r="999429" spans="2:2" x14ac:dyDescent="0.15">
      <c r="B999429" t="s">
        <v>128</v>
      </c>
    </row>
    <row r="999430" spans="2:2" x14ac:dyDescent="0.15">
      <c r="B999430" t="s">
        <v>129</v>
      </c>
    </row>
    <row r="999431" spans="2:2" x14ac:dyDescent="0.15">
      <c r="B999431" t="s">
        <v>130</v>
      </c>
    </row>
    <row r="999432" spans="2:2" x14ac:dyDescent="0.15">
      <c r="B999432" t="s">
        <v>139</v>
      </c>
    </row>
    <row r="999433" spans="2:2" x14ac:dyDescent="0.15">
      <c r="B999433" t="s">
        <v>140</v>
      </c>
    </row>
    <row r="999434" spans="2:2" x14ac:dyDescent="0.15">
      <c r="B999434" t="s">
        <v>141</v>
      </c>
    </row>
    <row r="999435" spans="2:2" x14ac:dyDescent="0.15">
      <c r="B999435" t="s">
        <v>142</v>
      </c>
    </row>
    <row r="999436" spans="2:2" x14ac:dyDescent="0.15">
      <c r="B999436" t="s">
        <v>143</v>
      </c>
    </row>
    <row r="999437" spans="2:2" x14ac:dyDescent="0.15">
      <c r="B999437" t="s">
        <v>144</v>
      </c>
    </row>
    <row r="999438" spans="2:2" x14ac:dyDescent="0.15">
      <c r="B999438" t="s">
        <v>145</v>
      </c>
    </row>
    <row r="999439" spans="2:2" x14ac:dyDescent="0.15">
      <c r="B999439" t="s">
        <v>157</v>
      </c>
    </row>
    <row r="999440" spans="2:2" x14ac:dyDescent="0.15">
      <c r="B999440" t="s">
        <v>158</v>
      </c>
    </row>
    <row r="999441" spans="2:2" x14ac:dyDescent="0.15">
      <c r="B999441" t="s">
        <v>159</v>
      </c>
    </row>
    <row r="999442" spans="2:2" x14ac:dyDescent="0.15">
      <c r="B999442" t="s">
        <v>160</v>
      </c>
    </row>
    <row r="999443" spans="2:2" x14ac:dyDescent="0.15">
      <c r="B999443" t="s">
        <v>161</v>
      </c>
    </row>
    <row r="999444" spans="2:2" x14ac:dyDescent="0.15">
      <c r="B999444" t="s">
        <v>177</v>
      </c>
    </row>
    <row r="999445" spans="2:2" x14ac:dyDescent="0.15">
      <c r="B999445" t="s">
        <v>178</v>
      </c>
    </row>
    <row r="999446" spans="2:2" x14ac:dyDescent="0.15">
      <c r="B999446" t="s">
        <v>179</v>
      </c>
    </row>
    <row r="999447" spans="2:2" x14ac:dyDescent="0.15">
      <c r="B999447" t="s">
        <v>180</v>
      </c>
    </row>
    <row r="999448" spans="2:2" x14ac:dyDescent="0.15">
      <c r="B999448" t="s">
        <v>181</v>
      </c>
    </row>
    <row r="999449" spans="2:2" x14ac:dyDescent="0.15">
      <c r="B999449" t="s">
        <v>182</v>
      </c>
    </row>
    <row r="999450" spans="2:2" x14ac:dyDescent="0.15">
      <c r="B999450" t="s">
        <v>183</v>
      </c>
    </row>
    <row r="999451" spans="2:2" x14ac:dyDescent="0.15">
      <c r="B999451" t="s">
        <v>184</v>
      </c>
    </row>
    <row r="999452" spans="2:2" x14ac:dyDescent="0.15">
      <c r="B999452" t="s">
        <v>185</v>
      </c>
    </row>
    <row r="999453" spans="2:2" x14ac:dyDescent="0.15">
      <c r="B999453" t="s">
        <v>197</v>
      </c>
    </row>
    <row r="999454" spans="2:2" x14ac:dyDescent="0.15">
      <c r="B999454" t="s">
        <v>198</v>
      </c>
    </row>
    <row r="999455" spans="2:2" x14ac:dyDescent="0.15">
      <c r="B999455" t="s">
        <v>199</v>
      </c>
    </row>
    <row r="1015808" spans="2:2" x14ac:dyDescent="0.15">
      <c r="B1015808" t="s">
        <v>11</v>
      </c>
    </row>
    <row r="1015809" spans="2:2" x14ac:dyDescent="0.15">
      <c r="B1015809" t="s">
        <v>85</v>
      </c>
    </row>
    <row r="1015810" spans="2:2" x14ac:dyDescent="0.15">
      <c r="B1015810" t="s">
        <v>9</v>
      </c>
    </row>
    <row r="1015811" spans="2:2" x14ac:dyDescent="0.15">
      <c r="B1015811" t="s">
        <v>11</v>
      </c>
    </row>
    <row r="1015812" spans="2:2" x14ac:dyDescent="0.15">
      <c r="B1015812" t="s">
        <v>13</v>
      </c>
    </row>
    <row r="1015813" spans="2:2" x14ac:dyDescent="0.15">
      <c r="B1015813" t="s">
        <v>128</v>
      </c>
    </row>
    <row r="1015814" spans="2:2" x14ac:dyDescent="0.15">
      <c r="B1015814" t="s">
        <v>129</v>
      </c>
    </row>
    <row r="1015815" spans="2:2" x14ac:dyDescent="0.15">
      <c r="B1015815" t="s">
        <v>130</v>
      </c>
    </row>
    <row r="1015816" spans="2:2" x14ac:dyDescent="0.15">
      <c r="B1015816" t="s">
        <v>139</v>
      </c>
    </row>
    <row r="1015817" spans="2:2" x14ac:dyDescent="0.15">
      <c r="B1015817" t="s">
        <v>140</v>
      </c>
    </row>
    <row r="1015818" spans="2:2" x14ac:dyDescent="0.15">
      <c r="B1015818" t="s">
        <v>141</v>
      </c>
    </row>
    <row r="1015819" spans="2:2" x14ac:dyDescent="0.15">
      <c r="B1015819" t="s">
        <v>142</v>
      </c>
    </row>
    <row r="1015820" spans="2:2" x14ac:dyDescent="0.15">
      <c r="B1015820" t="s">
        <v>143</v>
      </c>
    </row>
    <row r="1015821" spans="2:2" x14ac:dyDescent="0.15">
      <c r="B1015821" t="s">
        <v>144</v>
      </c>
    </row>
    <row r="1015822" spans="2:2" x14ac:dyDescent="0.15">
      <c r="B1015822" t="s">
        <v>145</v>
      </c>
    </row>
    <row r="1015823" spans="2:2" x14ac:dyDescent="0.15">
      <c r="B1015823" t="s">
        <v>157</v>
      </c>
    </row>
    <row r="1015824" spans="2:2" x14ac:dyDescent="0.15">
      <c r="B1015824" t="s">
        <v>158</v>
      </c>
    </row>
    <row r="1015825" spans="2:2" x14ac:dyDescent="0.15">
      <c r="B1015825" t="s">
        <v>159</v>
      </c>
    </row>
    <row r="1015826" spans="2:2" x14ac:dyDescent="0.15">
      <c r="B1015826" t="s">
        <v>160</v>
      </c>
    </row>
    <row r="1015827" spans="2:2" x14ac:dyDescent="0.15">
      <c r="B1015827" t="s">
        <v>161</v>
      </c>
    </row>
    <row r="1015828" spans="2:2" x14ac:dyDescent="0.15">
      <c r="B1015828" t="s">
        <v>177</v>
      </c>
    </row>
    <row r="1015829" spans="2:2" x14ac:dyDescent="0.15">
      <c r="B1015829" t="s">
        <v>178</v>
      </c>
    </row>
    <row r="1015830" spans="2:2" x14ac:dyDescent="0.15">
      <c r="B1015830" t="s">
        <v>179</v>
      </c>
    </row>
    <row r="1015831" spans="2:2" x14ac:dyDescent="0.15">
      <c r="B1015831" t="s">
        <v>180</v>
      </c>
    </row>
    <row r="1015832" spans="2:2" x14ac:dyDescent="0.15">
      <c r="B1015832" t="s">
        <v>181</v>
      </c>
    </row>
    <row r="1015833" spans="2:2" x14ac:dyDescent="0.15">
      <c r="B1015833" t="s">
        <v>182</v>
      </c>
    </row>
    <row r="1015834" spans="2:2" x14ac:dyDescent="0.15">
      <c r="B1015834" t="s">
        <v>183</v>
      </c>
    </row>
    <row r="1015835" spans="2:2" x14ac:dyDescent="0.15">
      <c r="B1015835" t="s">
        <v>184</v>
      </c>
    </row>
    <row r="1015836" spans="2:2" x14ac:dyDescent="0.15">
      <c r="B1015836" t="s">
        <v>185</v>
      </c>
    </row>
    <row r="1015837" spans="2:2" x14ac:dyDescent="0.15">
      <c r="B1015837" t="s">
        <v>197</v>
      </c>
    </row>
    <row r="1015838" spans="2:2" x14ac:dyDescent="0.15">
      <c r="B1015838" t="s">
        <v>198</v>
      </c>
    </row>
    <row r="1015839" spans="2:2" x14ac:dyDescent="0.15">
      <c r="B1015839" t="s">
        <v>199</v>
      </c>
    </row>
    <row r="1032192" spans="2:2" x14ac:dyDescent="0.15">
      <c r="B1032192" t="s">
        <v>11</v>
      </c>
    </row>
    <row r="1032193" spans="2:2" x14ac:dyDescent="0.15">
      <c r="B1032193" t="s">
        <v>85</v>
      </c>
    </row>
    <row r="1032194" spans="2:2" x14ac:dyDescent="0.15">
      <c r="B1032194" t="s">
        <v>9</v>
      </c>
    </row>
    <row r="1032195" spans="2:2" x14ac:dyDescent="0.15">
      <c r="B1032195" t="s">
        <v>11</v>
      </c>
    </row>
    <row r="1032196" spans="2:2" x14ac:dyDescent="0.15">
      <c r="B1032196" t="s">
        <v>13</v>
      </c>
    </row>
    <row r="1032197" spans="2:2" x14ac:dyDescent="0.15">
      <c r="B1032197" t="s">
        <v>128</v>
      </c>
    </row>
    <row r="1032198" spans="2:2" x14ac:dyDescent="0.15">
      <c r="B1032198" t="s">
        <v>129</v>
      </c>
    </row>
    <row r="1032199" spans="2:2" x14ac:dyDescent="0.15">
      <c r="B1032199" t="s">
        <v>130</v>
      </c>
    </row>
    <row r="1032200" spans="2:2" x14ac:dyDescent="0.15">
      <c r="B1032200" t="s">
        <v>139</v>
      </c>
    </row>
    <row r="1032201" spans="2:2" x14ac:dyDescent="0.15">
      <c r="B1032201" t="s">
        <v>140</v>
      </c>
    </row>
    <row r="1032202" spans="2:2" x14ac:dyDescent="0.15">
      <c r="B1032202" t="s">
        <v>141</v>
      </c>
    </row>
    <row r="1032203" spans="2:2" x14ac:dyDescent="0.15">
      <c r="B1032203" t="s">
        <v>142</v>
      </c>
    </row>
    <row r="1032204" spans="2:2" x14ac:dyDescent="0.15">
      <c r="B1032204" t="s">
        <v>143</v>
      </c>
    </row>
    <row r="1032205" spans="2:2" x14ac:dyDescent="0.15">
      <c r="B1032205" t="s">
        <v>144</v>
      </c>
    </row>
    <row r="1032206" spans="2:2" x14ac:dyDescent="0.15">
      <c r="B1032206" t="s">
        <v>145</v>
      </c>
    </row>
    <row r="1032207" spans="2:2" x14ac:dyDescent="0.15">
      <c r="B1032207" t="s">
        <v>157</v>
      </c>
    </row>
    <row r="1032208" spans="2:2" x14ac:dyDescent="0.15">
      <c r="B1032208" t="s">
        <v>158</v>
      </c>
    </row>
    <row r="1032209" spans="2:2" x14ac:dyDescent="0.15">
      <c r="B1032209" t="s">
        <v>159</v>
      </c>
    </row>
    <row r="1032210" spans="2:2" x14ac:dyDescent="0.15">
      <c r="B1032210" t="s">
        <v>160</v>
      </c>
    </row>
    <row r="1032211" spans="2:2" x14ac:dyDescent="0.15">
      <c r="B1032211" t="s">
        <v>161</v>
      </c>
    </row>
    <row r="1032212" spans="2:2" x14ac:dyDescent="0.15">
      <c r="B1032212" t="s">
        <v>177</v>
      </c>
    </row>
    <row r="1032213" spans="2:2" x14ac:dyDescent="0.15">
      <c r="B1032213" t="s">
        <v>178</v>
      </c>
    </row>
    <row r="1032214" spans="2:2" x14ac:dyDescent="0.15">
      <c r="B1032214" t="s">
        <v>179</v>
      </c>
    </row>
    <row r="1032215" spans="2:2" x14ac:dyDescent="0.15">
      <c r="B1032215" t="s">
        <v>180</v>
      </c>
    </row>
    <row r="1032216" spans="2:2" x14ac:dyDescent="0.15">
      <c r="B1032216" t="s">
        <v>181</v>
      </c>
    </row>
    <row r="1032217" spans="2:2" x14ac:dyDescent="0.15">
      <c r="B1032217" t="s">
        <v>182</v>
      </c>
    </row>
    <row r="1032218" spans="2:2" x14ac:dyDescent="0.15">
      <c r="B1032218" t="s">
        <v>183</v>
      </c>
    </row>
    <row r="1032219" spans="2:2" x14ac:dyDescent="0.15">
      <c r="B1032219" t="s">
        <v>184</v>
      </c>
    </row>
    <row r="1032220" spans="2:2" x14ac:dyDescent="0.15">
      <c r="B1032220" t="s">
        <v>185</v>
      </c>
    </row>
    <row r="1032221" spans="2:2" x14ac:dyDescent="0.15">
      <c r="B1032221" t="s">
        <v>197</v>
      </c>
    </row>
    <row r="1032222" spans="2:2" x14ac:dyDescent="0.15">
      <c r="B1032222" t="s">
        <v>198</v>
      </c>
    </row>
    <row r="1032223" spans="2:2" x14ac:dyDescent="0.15">
      <c r="B1032223" t="s">
        <v>199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B111"/>
  <sheetViews>
    <sheetView workbookViewId="0">
      <pane xSplit="5" topLeftCell="I1" activePane="topRight" state="frozen"/>
      <selection pane="topRight" activeCell="AL52" sqref="AI52:AL52"/>
    </sheetView>
  </sheetViews>
  <sheetFormatPr baseColWidth="10" defaultRowHeight="15" x14ac:dyDescent="0.15"/>
  <cols>
    <col min="1" max="1" width="11.5" bestFit="1" customWidth="1"/>
    <col min="5" max="5" width="13.5" bestFit="1" customWidth="1"/>
    <col min="8" max="8" width="11.5" bestFit="1" customWidth="1"/>
    <col min="11" max="11" width="31.5" bestFit="1" customWidth="1"/>
    <col min="13" max="13" width="11.5" bestFit="1" customWidth="1"/>
    <col min="14" max="14" width="9.5" bestFit="1" customWidth="1"/>
    <col min="15" max="15" width="17.5" bestFit="1" customWidth="1"/>
    <col min="16" max="16" width="9.5" bestFit="1" customWidth="1"/>
    <col min="17" max="17" width="13.5" style="4" bestFit="1" customWidth="1"/>
    <col min="18" max="18" width="9.5" bestFit="1" customWidth="1"/>
    <col min="19" max="19" width="15.5" bestFit="1" customWidth="1"/>
    <col min="20" max="20" width="11.5" bestFit="1" customWidth="1"/>
    <col min="21" max="21" width="15.5" bestFit="1" customWidth="1"/>
    <col min="22" max="22" width="9.5" customWidth="1"/>
    <col min="23" max="23" width="9.5" bestFit="1" customWidth="1"/>
    <col min="24" max="24" width="5.5" bestFit="1" customWidth="1"/>
    <col min="25" max="25" width="9.5" bestFit="1" customWidth="1"/>
    <col min="26" max="26" width="13.5" bestFit="1" customWidth="1"/>
    <col min="28" max="28" width="19.5" bestFit="1" customWidth="1"/>
    <col min="29" max="29" width="15.5" bestFit="1" customWidth="1"/>
    <col min="30" max="30" width="11.5" bestFit="1" customWidth="1"/>
    <col min="31" max="31" width="15.5" bestFit="1" customWidth="1"/>
    <col min="36" max="36" width="13.5" bestFit="1" customWidth="1"/>
    <col min="39" max="39" width="15.5" bestFit="1" customWidth="1"/>
    <col min="46" max="46" width="13.5" bestFit="1" customWidth="1"/>
    <col min="54" max="54" width="13.5" bestFit="1" customWidth="1"/>
    <col min="57" max="57" width="15.5" bestFit="1" customWidth="1"/>
    <col min="63" max="63" width="13.5" bestFit="1" customWidth="1"/>
  </cols>
  <sheetData>
    <row r="3" spans="1:80" x14ac:dyDescent="0.15">
      <c r="D3" t="s">
        <v>215</v>
      </c>
    </row>
    <row r="4" spans="1:80" x14ac:dyDescent="0.15">
      <c r="D4" s="4">
        <v>5</v>
      </c>
    </row>
    <row r="5" spans="1:80" x14ac:dyDescent="0.15">
      <c r="BZ5" t="s">
        <v>347</v>
      </c>
    </row>
    <row r="6" spans="1:80" x14ac:dyDescent="0.15">
      <c r="AM6" s="1"/>
      <c r="BZ6">
        <v>60</v>
      </c>
    </row>
    <row r="7" spans="1:80" x14ac:dyDescent="0.15">
      <c r="A7" t="s">
        <v>100</v>
      </c>
      <c r="D7" t="s">
        <v>132</v>
      </c>
      <c r="BZ7" t="s">
        <v>348</v>
      </c>
    </row>
    <row r="8" spans="1:80" x14ac:dyDescent="0.15">
      <c r="J8" t="s">
        <v>105</v>
      </c>
      <c r="S8" t="s">
        <v>105</v>
      </c>
      <c r="AC8" t="s">
        <v>105</v>
      </c>
      <c r="AI8">
        <v>6</v>
      </c>
      <c r="AM8" t="s">
        <v>105</v>
      </c>
      <c r="AS8">
        <v>1</v>
      </c>
      <c r="AW8" t="s">
        <v>105</v>
      </c>
      <c r="BA8">
        <v>1</v>
      </c>
      <c r="BE8" t="s">
        <v>105</v>
      </c>
      <c r="BL8" t="s">
        <v>105</v>
      </c>
      <c r="BN8" t="s">
        <v>105</v>
      </c>
      <c r="BV8" t="s">
        <v>344</v>
      </c>
      <c r="BW8" t="s">
        <v>345</v>
      </c>
      <c r="BX8" t="s">
        <v>346</v>
      </c>
      <c r="BZ8">
        <v>6</v>
      </c>
    </row>
    <row r="9" spans="1:80" x14ac:dyDescent="0.15">
      <c r="A9" t="s">
        <v>101</v>
      </c>
      <c r="B9" t="s">
        <v>90</v>
      </c>
      <c r="C9">
        <v>60</v>
      </c>
      <c r="H9" t="s">
        <v>116</v>
      </c>
      <c r="J9" s="4">
        <f>SUM(C9:C21)*D4</f>
        <v>970</v>
      </c>
      <c r="P9" t="s">
        <v>90</v>
      </c>
      <c r="S9" s="6">
        <f>VLOOKUP(P9,$B:$C,2,0)</f>
        <v>60</v>
      </c>
      <c r="U9" s="4">
        <v>6</v>
      </c>
      <c r="Y9" t="s">
        <v>91</v>
      </c>
      <c r="AC9" s="6">
        <f>VLOOKUP(Y9,$B:$C,2,0)</f>
        <v>60</v>
      </c>
      <c r="AE9" s="4">
        <v>6</v>
      </c>
      <c r="AI9" t="s">
        <v>89</v>
      </c>
      <c r="AM9" s="6">
        <f>VLOOKUP(AI9,$B:$C,2,0)</f>
        <v>0</v>
      </c>
      <c r="AO9" s="4">
        <v>6</v>
      </c>
      <c r="AS9" t="s">
        <v>109</v>
      </c>
      <c r="AW9" s="6">
        <f>VLOOKUP(AS9,$B:$C,2,0)</f>
        <v>6</v>
      </c>
      <c r="BA9" t="s">
        <v>97</v>
      </c>
      <c r="BE9" s="6">
        <f>VLOOKUP(BA9,$B:$C,2,0)</f>
        <v>6</v>
      </c>
      <c r="BJ9" t="s">
        <v>331</v>
      </c>
      <c r="BN9" s="6">
        <f>VLOOKUP(BJ9,$B:$C,2,0)*D4</f>
        <v>10</v>
      </c>
      <c r="BS9" t="s">
        <v>351</v>
      </c>
    </row>
    <row r="10" spans="1:80" x14ac:dyDescent="0.15">
      <c r="B10" t="s">
        <v>91</v>
      </c>
      <c r="C10">
        <v>60</v>
      </c>
      <c r="H10" t="s">
        <v>3</v>
      </c>
      <c r="I10" t="s">
        <v>118</v>
      </c>
      <c r="J10" t="s">
        <v>117</v>
      </c>
      <c r="P10" t="s">
        <v>103</v>
      </c>
      <c r="Q10" s="4" t="s">
        <v>104</v>
      </c>
      <c r="R10" t="s">
        <v>9</v>
      </c>
      <c r="S10" t="s">
        <v>106</v>
      </c>
      <c r="T10" t="s">
        <v>114</v>
      </c>
      <c r="U10" t="s">
        <v>119</v>
      </c>
      <c r="Y10" t="s">
        <v>107</v>
      </c>
      <c r="Z10" t="s">
        <v>104</v>
      </c>
      <c r="AA10" t="s">
        <v>9</v>
      </c>
      <c r="AB10" t="s">
        <v>115</v>
      </c>
      <c r="AC10" t="s">
        <v>106</v>
      </c>
      <c r="AD10" t="s">
        <v>114</v>
      </c>
      <c r="AE10" t="s">
        <v>120</v>
      </c>
      <c r="AI10" t="s">
        <v>108</v>
      </c>
      <c r="AJ10" t="s">
        <v>104</v>
      </c>
      <c r="AK10" t="s">
        <v>9</v>
      </c>
      <c r="AL10" t="s">
        <v>112</v>
      </c>
      <c r="AM10" t="s">
        <v>106</v>
      </c>
      <c r="AN10" t="s">
        <v>114</v>
      </c>
      <c r="AO10" t="s">
        <v>119</v>
      </c>
      <c r="AS10" t="s">
        <v>108</v>
      </c>
      <c r="AT10" t="s">
        <v>104</v>
      </c>
      <c r="AU10" t="s">
        <v>9</v>
      </c>
      <c r="AV10" t="s">
        <v>113</v>
      </c>
      <c r="AW10" t="s">
        <v>106</v>
      </c>
      <c r="AX10" t="s">
        <v>114</v>
      </c>
      <c r="BA10" t="s">
        <v>111</v>
      </c>
      <c r="BB10" t="s">
        <v>104</v>
      </c>
      <c r="BC10" t="s">
        <v>9</v>
      </c>
      <c r="BD10" t="s">
        <v>113</v>
      </c>
      <c r="BE10" t="s">
        <v>106</v>
      </c>
      <c r="BJ10" t="s">
        <v>229</v>
      </c>
      <c r="BK10" t="s">
        <v>170</v>
      </c>
      <c r="BL10" t="s">
        <v>9</v>
      </c>
      <c r="BM10" t="s">
        <v>113</v>
      </c>
      <c r="BN10" t="s">
        <v>106</v>
      </c>
      <c r="BS10" t="s">
        <v>43</v>
      </c>
      <c r="BT10" t="s">
        <v>350</v>
      </c>
      <c r="BU10" t="s">
        <v>349</v>
      </c>
      <c r="BV10" t="s">
        <v>343</v>
      </c>
    </row>
    <row r="11" spans="1:80" x14ac:dyDescent="0.15">
      <c r="B11" t="s">
        <v>330</v>
      </c>
      <c r="C11">
        <v>2</v>
      </c>
      <c r="H11">
        <v>0</v>
      </c>
      <c r="I11">
        <f>R11</f>
        <v>0</v>
      </c>
      <c r="J11">
        <f>I11*J$9</f>
        <v>0</v>
      </c>
      <c r="P11">
        <v>0</v>
      </c>
      <c r="Q11" s="4">
        <v>0</v>
      </c>
      <c r="Y11">
        <v>0</v>
      </c>
      <c r="AI11">
        <v>0</v>
      </c>
      <c r="AS11">
        <v>0</v>
      </c>
      <c r="BA11">
        <v>0</v>
      </c>
      <c r="BJ11">
        <v>1</v>
      </c>
      <c r="BK11">
        <v>20</v>
      </c>
      <c r="BL11">
        <f>VLOOKUP(BK11,标准数值!C:Q,15,FALSE)</f>
        <v>80</v>
      </c>
      <c r="BM11">
        <f>VLOOKUP(BK11,$Q:$R,2,FALSE)</f>
        <v>80</v>
      </c>
      <c r="BN11">
        <f>BM11*BN$9</f>
        <v>800</v>
      </c>
      <c r="BS11">
        <v>1</v>
      </c>
      <c r="BT11">
        <v>10</v>
      </c>
      <c r="BU11">
        <f>VLOOKUP(BT11,Q:R,2,FALSE)</f>
        <v>40</v>
      </c>
      <c r="BV11">
        <v>40</v>
      </c>
      <c r="BW11">
        <f>BV11/2</f>
        <v>20</v>
      </c>
      <c r="BX11">
        <f>BW11/2</f>
        <v>10</v>
      </c>
      <c r="BZ11">
        <f>BV11*$BZ$6/$BZ$8</f>
        <v>400</v>
      </c>
      <c r="CA11">
        <f t="shared" ref="CA11:CB19" si="0">BW11*$BZ$6/$BZ$8</f>
        <v>200</v>
      </c>
      <c r="CB11">
        <f t="shared" si="0"/>
        <v>100</v>
      </c>
    </row>
    <row r="12" spans="1:80" x14ac:dyDescent="0.15">
      <c r="H12">
        <v>1</v>
      </c>
      <c r="I12">
        <f>R12</f>
        <v>4</v>
      </c>
      <c r="J12">
        <f t="shared" ref="J12:J75" si="1">I12*J$9</f>
        <v>3880</v>
      </c>
      <c r="P12">
        <v>1</v>
      </c>
      <c r="Q12" s="4">
        <v>1</v>
      </c>
      <c r="R12">
        <f>VLOOKUP(Q12,标准数值!C:O,6,FALSE)</f>
        <v>4</v>
      </c>
      <c r="S12">
        <f t="shared" ref="S12:S43" si="2">S$9*R12</f>
        <v>240</v>
      </c>
      <c r="T12">
        <f>S12-S11</f>
        <v>240</v>
      </c>
      <c r="U12">
        <f>T12/U$9</f>
        <v>40</v>
      </c>
      <c r="Y12">
        <v>1</v>
      </c>
      <c r="Z12" s="4">
        <v>1</v>
      </c>
      <c r="AA12">
        <f>INT(VLOOKUP(Z12,标准数值!C:D,2,FALSE))</f>
        <v>110</v>
      </c>
      <c r="AB12">
        <f>VLOOKUP(Z12,$Q:$R,2,FALSE)</f>
        <v>4</v>
      </c>
      <c r="AC12">
        <f>AB12*AC$9</f>
        <v>240</v>
      </c>
      <c r="AD12">
        <f>AC12-AC11</f>
        <v>240</v>
      </c>
      <c r="AE12">
        <f>AD12/AE$9</f>
        <v>40</v>
      </c>
      <c r="AI12">
        <v>1</v>
      </c>
      <c r="AJ12" s="4">
        <v>20</v>
      </c>
      <c r="AK12">
        <f>VLOOKUP(AJ12,标准数值!C:O,8,FALSE)</f>
        <v>135.99999999999997</v>
      </c>
      <c r="AL12">
        <f t="shared" ref="AL12:AL20" si="3">VLOOKUP(AJ12,$Q:$R,2,FALSE)</f>
        <v>80</v>
      </c>
      <c r="AM12">
        <f>AL12*AM$9</f>
        <v>0</v>
      </c>
      <c r="AN12">
        <f>AM12-AM11</f>
        <v>0</v>
      </c>
      <c r="AO12">
        <f>INT(AN12/AO$9)</f>
        <v>0</v>
      </c>
      <c r="AP12">
        <v>200</v>
      </c>
      <c r="AS12">
        <v>1</v>
      </c>
      <c r="AT12" s="5">
        <v>10</v>
      </c>
      <c r="AU12">
        <f>VLOOKUP(AT12,标准数值!C:L,5,FALSE)</f>
        <v>160</v>
      </c>
      <c r="AV12">
        <f t="shared" ref="AV12:AV20" si="4">VLOOKUP(AT12,$Q:$R,2,FALSE)</f>
        <v>40</v>
      </c>
      <c r="AW12">
        <f>AV12*AW$9</f>
        <v>240</v>
      </c>
      <c r="AX12" s="12">
        <f>AW12-AW11</f>
        <v>240</v>
      </c>
      <c r="BA12">
        <v>1</v>
      </c>
      <c r="BB12" s="5">
        <v>20</v>
      </c>
      <c r="BC12">
        <f>VLOOKUP(BB12,标准数值!C:O,4,FALSE)</f>
        <v>303.99999999999994</v>
      </c>
      <c r="BD12">
        <f>VLOOKUP(BB12,$Q:$R,2,FALSE)</f>
        <v>80</v>
      </c>
      <c r="BE12">
        <f>BD12*BE$9</f>
        <v>480</v>
      </c>
      <c r="BF12">
        <f>BE12-BE11</f>
        <v>480</v>
      </c>
      <c r="BJ12">
        <v>2</v>
      </c>
      <c r="BK12">
        <v>30</v>
      </c>
      <c r="BL12">
        <f>VLOOKUP(BK12,标准数值!C:Q,15,FALSE)</f>
        <v>160</v>
      </c>
      <c r="BM12">
        <f t="shared" ref="BM12:BM19" si="5">VLOOKUP(BK12,$Q:$R,2,FALSE)</f>
        <v>160</v>
      </c>
      <c r="BN12">
        <f t="shared" ref="BN12:BN19" si="6">BM12*BN$9</f>
        <v>1600</v>
      </c>
      <c r="BS12">
        <v>2</v>
      </c>
      <c r="BT12">
        <v>20</v>
      </c>
      <c r="BU12">
        <f t="shared" ref="BU12:BU19" si="7">VLOOKUP(BT12,Q:R,2,FALSE)</f>
        <v>80</v>
      </c>
      <c r="BV12">
        <v>80</v>
      </c>
      <c r="BW12">
        <f t="shared" ref="BW12:BX19" si="8">BV12/2</f>
        <v>40</v>
      </c>
      <c r="BX12">
        <f t="shared" si="8"/>
        <v>20</v>
      </c>
      <c r="BZ12">
        <f t="shared" ref="BZ12:BZ19" si="9">BV12*$BZ$6/$BZ$8</f>
        <v>800</v>
      </c>
      <c r="CA12">
        <f t="shared" si="0"/>
        <v>400</v>
      </c>
      <c r="CB12">
        <f t="shared" si="0"/>
        <v>200</v>
      </c>
    </row>
    <row r="13" spans="1:80" x14ac:dyDescent="0.15">
      <c r="H13">
        <v>2</v>
      </c>
      <c r="I13">
        <f t="shared" ref="I13:I76" si="10">R13</f>
        <v>8</v>
      </c>
      <c r="J13">
        <f t="shared" si="1"/>
        <v>7760</v>
      </c>
      <c r="P13">
        <v>2</v>
      </c>
      <c r="Q13" s="4">
        <v>2</v>
      </c>
      <c r="R13">
        <f>VLOOKUP(Q13,标准数值!C:O,6,FALSE)</f>
        <v>8</v>
      </c>
      <c r="S13">
        <f t="shared" si="2"/>
        <v>480</v>
      </c>
      <c r="T13">
        <f t="shared" ref="T13:T76" si="11">S13-S12</f>
        <v>240</v>
      </c>
      <c r="U13">
        <f t="shared" ref="U13:U76" si="12">T13/U$9</f>
        <v>40</v>
      </c>
      <c r="Y13">
        <v>2</v>
      </c>
      <c r="Z13" s="4">
        <v>5</v>
      </c>
      <c r="AA13">
        <f>INT(VLOOKUP(Z13,标准数值!C:D,2,FALSE))</f>
        <v>150</v>
      </c>
      <c r="AB13">
        <f t="shared" ref="AB13:AB31" si="13">VLOOKUP(Z13,Q:R,2,FALSE)</f>
        <v>20</v>
      </c>
      <c r="AC13">
        <f t="shared" ref="AC13:AC31" si="14">AB13*AC$9</f>
        <v>1200</v>
      </c>
      <c r="AD13">
        <f t="shared" ref="AD13:AD31" si="15">AC13-AC12</f>
        <v>960</v>
      </c>
      <c r="AE13">
        <f t="shared" ref="AE13:AE31" si="16">AD13/AE$9</f>
        <v>160</v>
      </c>
      <c r="AI13">
        <v>2</v>
      </c>
      <c r="AJ13" s="4">
        <v>30</v>
      </c>
      <c r="AK13">
        <f>VLOOKUP(AJ13,标准数值!C:O,8,FALSE)</f>
        <v>384.00000000000006</v>
      </c>
      <c r="AL13">
        <f t="shared" si="3"/>
        <v>160</v>
      </c>
      <c r="AM13">
        <f t="shared" ref="AM13:AM20" si="17">AL13*AM$9</f>
        <v>0</v>
      </c>
      <c r="AN13">
        <f t="shared" ref="AN13:AN20" si="18">AM13-AM12</f>
        <v>0</v>
      </c>
      <c r="AO13">
        <f t="shared" ref="AO13:AO20" si="19">INT(AN13/AO$9)</f>
        <v>0</v>
      </c>
      <c r="AP13">
        <v>200</v>
      </c>
      <c r="AS13">
        <v>2</v>
      </c>
      <c r="AT13" s="5">
        <v>20</v>
      </c>
      <c r="AU13">
        <f>VLOOKUP(AT13,标准数值!C:L,5,FALSE)</f>
        <v>320</v>
      </c>
      <c r="AV13">
        <f t="shared" si="4"/>
        <v>80</v>
      </c>
      <c r="AW13">
        <f t="shared" ref="AW13:AW20" si="20">AV13*AW$9</f>
        <v>480</v>
      </c>
      <c r="AX13" s="12">
        <f t="shared" ref="AX13:AX20" si="21">AW13-AW12</f>
        <v>240</v>
      </c>
      <c r="BA13">
        <v>2</v>
      </c>
      <c r="BB13" s="5">
        <v>40</v>
      </c>
      <c r="BC13">
        <f>VLOOKUP(BB13,标准数值!C:O,4,FALSE)</f>
        <v>1088.9999999999995</v>
      </c>
      <c r="BD13">
        <f>VLOOKUP(BB13,$Q:$R,2,FALSE)</f>
        <v>320</v>
      </c>
      <c r="BE13">
        <f t="shared" ref="BE13:BE16" si="22">BD13*BE$9</f>
        <v>1920</v>
      </c>
      <c r="BF13">
        <f t="shared" ref="BF13:BF16" si="23">BE13-BE12</f>
        <v>1440</v>
      </c>
      <c r="BJ13">
        <v>3</v>
      </c>
      <c r="BK13">
        <v>40</v>
      </c>
      <c r="BL13">
        <f>VLOOKUP(BK13,标准数值!C:Q,15,FALSE)</f>
        <v>320</v>
      </c>
      <c r="BM13">
        <f t="shared" si="5"/>
        <v>320</v>
      </c>
      <c r="BN13">
        <f t="shared" si="6"/>
        <v>3200</v>
      </c>
      <c r="BS13">
        <v>3</v>
      </c>
      <c r="BT13">
        <v>30</v>
      </c>
      <c r="BU13">
        <f t="shared" si="7"/>
        <v>160</v>
      </c>
      <c r="BV13">
        <v>160</v>
      </c>
      <c r="BW13">
        <f t="shared" si="8"/>
        <v>80</v>
      </c>
      <c r="BX13">
        <f t="shared" si="8"/>
        <v>40</v>
      </c>
      <c r="BZ13">
        <f t="shared" si="9"/>
        <v>1600</v>
      </c>
      <c r="CA13">
        <f t="shared" si="0"/>
        <v>800</v>
      </c>
      <c r="CB13">
        <f t="shared" si="0"/>
        <v>400</v>
      </c>
    </row>
    <row r="14" spans="1:80" x14ac:dyDescent="0.15">
      <c r="A14" t="s">
        <v>102</v>
      </c>
      <c r="B14" t="s">
        <v>89</v>
      </c>
      <c r="C14">
        <f>C$9*D14</f>
        <v>0</v>
      </c>
      <c r="D14" s="4">
        <v>0</v>
      </c>
      <c r="H14">
        <v>3</v>
      </c>
      <c r="I14">
        <f t="shared" si="10"/>
        <v>12</v>
      </c>
      <c r="J14">
        <f t="shared" si="1"/>
        <v>11640</v>
      </c>
      <c r="P14">
        <v>3</v>
      </c>
      <c r="Q14" s="4">
        <v>3</v>
      </c>
      <c r="R14">
        <f>VLOOKUP(Q14,标准数值!C:O,6,FALSE)</f>
        <v>12</v>
      </c>
      <c r="S14">
        <f t="shared" si="2"/>
        <v>720</v>
      </c>
      <c r="T14">
        <f t="shared" si="11"/>
        <v>240</v>
      </c>
      <c r="U14">
        <f t="shared" si="12"/>
        <v>40</v>
      </c>
      <c r="Y14">
        <v>3</v>
      </c>
      <c r="Z14" s="4">
        <v>10</v>
      </c>
      <c r="AA14">
        <f>INT(VLOOKUP(Z14,标准数值!C:D,2,FALSE))</f>
        <v>200</v>
      </c>
      <c r="AB14">
        <f t="shared" si="13"/>
        <v>40</v>
      </c>
      <c r="AC14">
        <f t="shared" si="14"/>
        <v>2400</v>
      </c>
      <c r="AD14">
        <f t="shared" si="15"/>
        <v>1200</v>
      </c>
      <c r="AE14">
        <f t="shared" si="16"/>
        <v>200</v>
      </c>
      <c r="AI14">
        <v>3</v>
      </c>
      <c r="AJ14" s="4">
        <v>40</v>
      </c>
      <c r="AK14">
        <f>VLOOKUP(AJ14,标准数值!C:O,8,FALSE)</f>
        <v>960.00000000000023</v>
      </c>
      <c r="AL14">
        <f t="shared" si="3"/>
        <v>320</v>
      </c>
      <c r="AM14">
        <f t="shared" si="17"/>
        <v>0</v>
      </c>
      <c r="AN14">
        <f t="shared" si="18"/>
        <v>0</v>
      </c>
      <c r="AO14">
        <f t="shared" si="19"/>
        <v>0</v>
      </c>
      <c r="AP14">
        <v>400</v>
      </c>
      <c r="AS14">
        <v>3</v>
      </c>
      <c r="AT14" s="5">
        <v>30</v>
      </c>
      <c r="AU14">
        <f>VLOOKUP(AT14,标准数值!C:L,5,FALSE)</f>
        <v>640</v>
      </c>
      <c r="AV14">
        <f t="shared" si="4"/>
        <v>160</v>
      </c>
      <c r="AW14">
        <f t="shared" si="20"/>
        <v>960</v>
      </c>
      <c r="AX14" s="12">
        <f t="shared" si="21"/>
        <v>480</v>
      </c>
      <c r="BA14">
        <v>3</v>
      </c>
      <c r="BB14" s="5">
        <v>60</v>
      </c>
      <c r="BC14">
        <f>VLOOKUP(BB14,标准数值!C:O,4,FALSE)</f>
        <v>3844.9999999999986</v>
      </c>
      <c r="BD14">
        <f>VLOOKUP(BB14,$Q:$R,2,FALSE)</f>
        <v>1280.9999999999998</v>
      </c>
      <c r="BE14">
        <f t="shared" si="22"/>
        <v>7685.9999999999982</v>
      </c>
      <c r="BF14">
        <f t="shared" si="23"/>
        <v>5765.9999999999982</v>
      </c>
      <c r="BJ14">
        <v>4</v>
      </c>
      <c r="BK14">
        <v>50</v>
      </c>
      <c r="BL14">
        <f>VLOOKUP(BK14,标准数值!C:Q,15,FALSE)</f>
        <v>640</v>
      </c>
      <c r="BM14">
        <f t="shared" si="5"/>
        <v>640</v>
      </c>
      <c r="BN14">
        <f t="shared" si="6"/>
        <v>6400</v>
      </c>
      <c r="BS14">
        <v>4</v>
      </c>
      <c r="BT14">
        <v>40</v>
      </c>
      <c r="BU14">
        <f t="shared" si="7"/>
        <v>320</v>
      </c>
      <c r="BV14">
        <v>320</v>
      </c>
      <c r="BW14">
        <f t="shared" si="8"/>
        <v>160</v>
      </c>
      <c r="BX14">
        <f t="shared" si="8"/>
        <v>80</v>
      </c>
      <c r="BZ14">
        <f t="shared" si="9"/>
        <v>3200</v>
      </c>
      <c r="CA14">
        <f t="shared" si="0"/>
        <v>1600</v>
      </c>
      <c r="CB14">
        <f t="shared" si="0"/>
        <v>800</v>
      </c>
    </row>
    <row r="15" spans="1:80" x14ac:dyDescent="0.15">
      <c r="B15" t="s">
        <v>109</v>
      </c>
      <c r="C15">
        <f>C$9*D15</f>
        <v>6</v>
      </c>
      <c r="D15" s="4">
        <v>0.1</v>
      </c>
      <c r="H15">
        <v>4</v>
      </c>
      <c r="I15">
        <f t="shared" si="10"/>
        <v>16</v>
      </c>
      <c r="J15">
        <f t="shared" si="1"/>
        <v>15520</v>
      </c>
      <c r="P15">
        <v>4</v>
      </c>
      <c r="Q15" s="4">
        <v>4</v>
      </c>
      <c r="R15">
        <f>VLOOKUP(Q15,标准数值!C:O,6,FALSE)</f>
        <v>16</v>
      </c>
      <c r="S15">
        <f t="shared" si="2"/>
        <v>960</v>
      </c>
      <c r="T15">
        <f t="shared" si="11"/>
        <v>240</v>
      </c>
      <c r="U15">
        <f t="shared" si="12"/>
        <v>40</v>
      </c>
      <c r="Y15">
        <v>4</v>
      </c>
      <c r="Z15" s="4">
        <v>15</v>
      </c>
      <c r="AA15">
        <f>INT(VLOOKUP(Z15,标准数值!C:D,2,FALSE))</f>
        <v>280</v>
      </c>
      <c r="AB15">
        <f t="shared" si="13"/>
        <v>60</v>
      </c>
      <c r="AC15">
        <f t="shared" si="14"/>
        <v>3600</v>
      </c>
      <c r="AD15">
        <f t="shared" si="15"/>
        <v>1200</v>
      </c>
      <c r="AE15">
        <f t="shared" si="16"/>
        <v>200</v>
      </c>
      <c r="AI15">
        <v>4</v>
      </c>
      <c r="AJ15" s="4">
        <v>50</v>
      </c>
      <c r="AK15">
        <f>VLOOKUP(AJ15,标准数值!C:O,8,FALSE)</f>
        <v>1922.0000000000007</v>
      </c>
      <c r="AL15">
        <f t="shared" si="3"/>
        <v>640</v>
      </c>
      <c r="AM15">
        <f t="shared" si="17"/>
        <v>0</v>
      </c>
      <c r="AN15">
        <f t="shared" si="18"/>
        <v>0</v>
      </c>
      <c r="AO15">
        <f t="shared" si="19"/>
        <v>0</v>
      </c>
      <c r="AP15">
        <v>800</v>
      </c>
      <c r="AS15">
        <v>4</v>
      </c>
      <c r="AT15" s="5">
        <v>40</v>
      </c>
      <c r="AU15">
        <f>VLOOKUP(AT15,标准数值!C:L,5,FALSE)</f>
        <v>1280.9999999999998</v>
      </c>
      <c r="AV15">
        <f t="shared" si="4"/>
        <v>320</v>
      </c>
      <c r="AW15">
        <f t="shared" si="20"/>
        <v>1920</v>
      </c>
      <c r="AX15" s="12">
        <f t="shared" si="21"/>
        <v>960</v>
      </c>
      <c r="BA15">
        <v>4</v>
      </c>
      <c r="BB15" s="5">
        <v>80</v>
      </c>
      <c r="BC15">
        <f>VLOOKUP(BB15,标准数值!C:O,4,FALSE)</f>
        <v>13337.999999999993</v>
      </c>
      <c r="BD15">
        <f>VLOOKUP(BB15,$Q:$R,2,FALSE)</f>
        <v>5130.0000000000018</v>
      </c>
      <c r="BE15">
        <f t="shared" si="22"/>
        <v>30780.000000000011</v>
      </c>
      <c r="BF15">
        <f t="shared" si="23"/>
        <v>23094.000000000015</v>
      </c>
      <c r="BJ15">
        <v>5</v>
      </c>
      <c r="BK15">
        <v>60</v>
      </c>
      <c r="BL15">
        <f>VLOOKUP(BK15,标准数值!C:Q,15,FALSE)</f>
        <v>1280.9999999999998</v>
      </c>
      <c r="BM15">
        <f t="shared" si="5"/>
        <v>1280.9999999999998</v>
      </c>
      <c r="BN15">
        <f t="shared" si="6"/>
        <v>12809.999999999998</v>
      </c>
      <c r="BS15">
        <v>5</v>
      </c>
      <c r="BT15">
        <v>50</v>
      </c>
      <c r="BU15">
        <f t="shared" si="7"/>
        <v>640</v>
      </c>
      <c r="BV15">
        <v>640</v>
      </c>
      <c r="BW15">
        <f t="shared" si="8"/>
        <v>320</v>
      </c>
      <c r="BX15">
        <f t="shared" si="8"/>
        <v>160</v>
      </c>
      <c r="BZ15">
        <f t="shared" si="9"/>
        <v>6400</v>
      </c>
      <c r="CA15">
        <f t="shared" si="0"/>
        <v>3200</v>
      </c>
      <c r="CB15">
        <f t="shared" si="0"/>
        <v>1600</v>
      </c>
    </row>
    <row r="16" spans="1:80" x14ac:dyDescent="0.15">
      <c r="B16" t="s">
        <v>97</v>
      </c>
      <c r="C16">
        <f>C$9*D16</f>
        <v>6</v>
      </c>
      <c r="D16">
        <v>0.1</v>
      </c>
      <c r="H16">
        <v>5</v>
      </c>
      <c r="I16">
        <f t="shared" si="10"/>
        <v>20</v>
      </c>
      <c r="J16">
        <f t="shared" si="1"/>
        <v>19400</v>
      </c>
      <c r="P16">
        <v>5</v>
      </c>
      <c r="Q16" s="4">
        <v>5</v>
      </c>
      <c r="R16">
        <f>VLOOKUP(Q16,标准数值!C:O,6,FALSE)</f>
        <v>20</v>
      </c>
      <c r="S16">
        <f t="shared" si="2"/>
        <v>1200</v>
      </c>
      <c r="T16">
        <f t="shared" si="11"/>
        <v>240</v>
      </c>
      <c r="U16">
        <f t="shared" si="12"/>
        <v>40</v>
      </c>
      <c r="Y16">
        <v>5</v>
      </c>
      <c r="Z16" s="4">
        <v>20</v>
      </c>
      <c r="AA16">
        <f>INT(VLOOKUP(Z16,标准数值!C:D,2,FALSE))</f>
        <v>360</v>
      </c>
      <c r="AB16">
        <f t="shared" si="13"/>
        <v>80</v>
      </c>
      <c r="AC16">
        <f t="shared" si="14"/>
        <v>4800</v>
      </c>
      <c r="AD16">
        <f t="shared" si="15"/>
        <v>1200</v>
      </c>
      <c r="AE16">
        <f t="shared" si="16"/>
        <v>200</v>
      </c>
      <c r="AI16">
        <v>5</v>
      </c>
      <c r="AJ16" s="4">
        <v>60</v>
      </c>
      <c r="AK16">
        <f>VLOOKUP(AJ16,标准数值!C:O,8,FALSE)</f>
        <v>3845.0000000000023</v>
      </c>
      <c r="AL16">
        <f t="shared" si="3"/>
        <v>1280.9999999999998</v>
      </c>
      <c r="AM16">
        <f t="shared" si="17"/>
        <v>0</v>
      </c>
      <c r="AN16">
        <f t="shared" si="18"/>
        <v>0</v>
      </c>
      <c r="AO16">
        <f t="shared" si="19"/>
        <v>0</v>
      </c>
      <c r="AP16">
        <v>1600</v>
      </c>
      <c r="AS16">
        <v>5</v>
      </c>
      <c r="AT16" s="5">
        <v>50</v>
      </c>
      <c r="AU16">
        <f>VLOOKUP(AT16,标准数值!C:L,5,FALSE)</f>
        <v>2946.9999999999991</v>
      </c>
      <c r="AV16">
        <f t="shared" si="4"/>
        <v>640</v>
      </c>
      <c r="AW16">
        <f t="shared" si="20"/>
        <v>3840</v>
      </c>
      <c r="AX16" s="12">
        <f t="shared" si="21"/>
        <v>1920</v>
      </c>
      <c r="BA16">
        <v>5</v>
      </c>
      <c r="BB16" s="5">
        <v>90</v>
      </c>
      <c r="BC16">
        <f>VLOOKUP(BB16,标准数值!C:O,4,FALSE)</f>
        <v>24630</v>
      </c>
      <c r="BD16">
        <f>VLOOKUP(BB16,$Q:$R,2,FALSE)</f>
        <v>10262.000000000004</v>
      </c>
      <c r="BE16">
        <f t="shared" si="22"/>
        <v>61572.000000000022</v>
      </c>
      <c r="BF16">
        <f t="shared" si="23"/>
        <v>30792.000000000011</v>
      </c>
      <c r="BJ16">
        <v>6</v>
      </c>
      <c r="BK16">
        <v>70</v>
      </c>
      <c r="BL16">
        <f>VLOOKUP(BK16,标准数值!C:Q,15,FALSE)</f>
        <v>2564.0000000000005</v>
      </c>
      <c r="BM16">
        <f t="shared" si="5"/>
        <v>2564.0000000000005</v>
      </c>
      <c r="BN16">
        <f t="shared" si="6"/>
        <v>25640.000000000004</v>
      </c>
      <c r="BS16">
        <v>6</v>
      </c>
      <c r="BT16">
        <v>60</v>
      </c>
      <c r="BU16">
        <f t="shared" si="7"/>
        <v>1280.9999999999998</v>
      </c>
      <c r="BV16">
        <v>1280.9999999999998</v>
      </c>
      <c r="BW16">
        <f t="shared" si="8"/>
        <v>640.49999999999989</v>
      </c>
      <c r="BX16">
        <f t="shared" si="8"/>
        <v>320.24999999999994</v>
      </c>
      <c r="BZ16">
        <f t="shared" si="9"/>
        <v>12809.999999999998</v>
      </c>
      <c r="CA16">
        <f t="shared" si="0"/>
        <v>6404.9999999999991</v>
      </c>
      <c r="CB16">
        <f t="shared" si="0"/>
        <v>3202.4999999999995</v>
      </c>
    </row>
    <row r="17" spans="2:80" x14ac:dyDescent="0.15">
      <c r="H17">
        <v>6</v>
      </c>
      <c r="I17">
        <f t="shared" si="10"/>
        <v>24</v>
      </c>
      <c r="J17">
        <f t="shared" si="1"/>
        <v>23280</v>
      </c>
      <c r="P17">
        <v>6</v>
      </c>
      <c r="Q17" s="4">
        <v>6</v>
      </c>
      <c r="R17">
        <f>VLOOKUP(Q17,标准数值!C:O,6,FALSE)</f>
        <v>24</v>
      </c>
      <c r="S17">
        <f t="shared" si="2"/>
        <v>1440</v>
      </c>
      <c r="T17">
        <f t="shared" si="11"/>
        <v>240</v>
      </c>
      <c r="U17">
        <f t="shared" si="12"/>
        <v>40</v>
      </c>
      <c r="Y17">
        <v>6</v>
      </c>
      <c r="Z17" s="4">
        <v>25</v>
      </c>
      <c r="AA17">
        <f>INT(VLOOKUP(Z17,标准数值!C:D,2,FALSE))</f>
        <v>500</v>
      </c>
      <c r="AB17">
        <f t="shared" si="13"/>
        <v>120</v>
      </c>
      <c r="AC17">
        <f t="shared" si="14"/>
        <v>7200</v>
      </c>
      <c r="AD17">
        <f t="shared" si="15"/>
        <v>2400</v>
      </c>
      <c r="AE17">
        <f t="shared" si="16"/>
        <v>400</v>
      </c>
      <c r="AI17">
        <v>6</v>
      </c>
      <c r="AJ17" s="4">
        <v>70</v>
      </c>
      <c r="AK17">
        <f>VLOOKUP(AJ17,标准数值!C:O,8,FALSE)</f>
        <v>7693.0000000000036</v>
      </c>
      <c r="AL17">
        <f t="shared" si="3"/>
        <v>2564.0000000000005</v>
      </c>
      <c r="AM17">
        <f t="shared" si="17"/>
        <v>0</v>
      </c>
      <c r="AN17">
        <f t="shared" si="18"/>
        <v>0</v>
      </c>
      <c r="AO17">
        <f t="shared" si="19"/>
        <v>0</v>
      </c>
      <c r="AP17">
        <v>3200</v>
      </c>
      <c r="AS17">
        <v>6</v>
      </c>
      <c r="AT17" s="5">
        <v>60</v>
      </c>
      <c r="AU17">
        <f>VLOOKUP(AT17,标准数值!C:L,5,FALSE)</f>
        <v>6665.0000000000009</v>
      </c>
      <c r="AV17">
        <f t="shared" si="4"/>
        <v>1280.9999999999998</v>
      </c>
      <c r="AW17">
        <f t="shared" si="20"/>
        <v>7685.9999999999982</v>
      </c>
      <c r="AX17" s="12">
        <f t="shared" si="21"/>
        <v>3845.9999999999982</v>
      </c>
      <c r="BJ17">
        <v>7</v>
      </c>
      <c r="BK17">
        <v>80</v>
      </c>
      <c r="BL17">
        <f>VLOOKUP(BK17,标准数值!C:Q,15,FALSE)</f>
        <v>5130.0000000000018</v>
      </c>
      <c r="BM17">
        <f t="shared" si="5"/>
        <v>5130.0000000000018</v>
      </c>
      <c r="BN17">
        <f t="shared" si="6"/>
        <v>51300.000000000015</v>
      </c>
      <c r="BS17">
        <v>7</v>
      </c>
      <c r="BT17">
        <v>70</v>
      </c>
      <c r="BU17">
        <f t="shared" si="7"/>
        <v>2564.0000000000005</v>
      </c>
      <c r="BV17">
        <v>2564.0000000000005</v>
      </c>
      <c r="BW17">
        <f t="shared" si="8"/>
        <v>1282.0000000000002</v>
      </c>
      <c r="BX17">
        <f t="shared" si="8"/>
        <v>641.00000000000011</v>
      </c>
      <c r="BZ17">
        <f t="shared" si="9"/>
        <v>25640.000000000004</v>
      </c>
      <c r="CA17">
        <f t="shared" si="0"/>
        <v>12820.000000000002</v>
      </c>
      <c r="CB17">
        <f t="shared" si="0"/>
        <v>6410.0000000000009</v>
      </c>
    </row>
    <row r="18" spans="2:80" x14ac:dyDescent="0.15">
      <c r="H18">
        <v>7</v>
      </c>
      <c r="I18">
        <f t="shared" si="10"/>
        <v>28</v>
      </c>
      <c r="J18">
        <f t="shared" si="1"/>
        <v>27160</v>
      </c>
      <c r="P18">
        <v>7</v>
      </c>
      <c r="Q18" s="4">
        <v>7</v>
      </c>
      <c r="R18">
        <f>VLOOKUP(Q18,标准数值!C:O,6,FALSE)</f>
        <v>28</v>
      </c>
      <c r="S18">
        <f t="shared" si="2"/>
        <v>1680</v>
      </c>
      <c r="T18">
        <f t="shared" si="11"/>
        <v>240</v>
      </c>
      <c r="U18">
        <f t="shared" si="12"/>
        <v>40</v>
      </c>
      <c r="Y18">
        <v>7</v>
      </c>
      <c r="Z18" s="4">
        <v>30</v>
      </c>
      <c r="AA18">
        <f>INT(VLOOKUP(Z18,标准数值!C:D,2,FALSE))</f>
        <v>640</v>
      </c>
      <c r="AB18">
        <f t="shared" si="13"/>
        <v>160</v>
      </c>
      <c r="AC18">
        <f t="shared" si="14"/>
        <v>9600</v>
      </c>
      <c r="AD18">
        <f t="shared" si="15"/>
        <v>2400</v>
      </c>
      <c r="AE18">
        <f t="shared" si="16"/>
        <v>400</v>
      </c>
      <c r="AI18">
        <v>7</v>
      </c>
      <c r="AJ18" s="4">
        <v>80</v>
      </c>
      <c r="AK18">
        <f>VLOOKUP(AJ18,标准数值!C:O,8,FALSE)</f>
        <v>15390.000000000011</v>
      </c>
      <c r="AL18">
        <f t="shared" si="3"/>
        <v>5130.0000000000018</v>
      </c>
      <c r="AM18">
        <f t="shared" si="17"/>
        <v>0</v>
      </c>
      <c r="AN18">
        <f t="shared" si="18"/>
        <v>0</v>
      </c>
      <c r="AO18">
        <f t="shared" si="19"/>
        <v>0</v>
      </c>
      <c r="AP18">
        <v>6400</v>
      </c>
      <c r="AS18">
        <v>7</v>
      </c>
      <c r="AT18" s="5">
        <v>70</v>
      </c>
      <c r="AU18">
        <f>VLOOKUP(AT18,标准数值!C:L,5,FALSE)</f>
        <v>14872.999999999995</v>
      </c>
      <c r="AV18">
        <f t="shared" si="4"/>
        <v>2564.0000000000005</v>
      </c>
      <c r="AW18">
        <f t="shared" si="20"/>
        <v>15384.000000000004</v>
      </c>
      <c r="AX18" s="12">
        <f t="shared" si="21"/>
        <v>7698.0000000000055</v>
      </c>
      <c r="BJ18">
        <v>8</v>
      </c>
      <c r="BK18">
        <v>90</v>
      </c>
      <c r="BL18">
        <f>VLOOKUP(BK18,标准数值!C:Q,15,FALSE)</f>
        <v>10262.000000000004</v>
      </c>
      <c r="BM18">
        <f t="shared" si="5"/>
        <v>10262.000000000004</v>
      </c>
      <c r="BN18">
        <f t="shared" si="6"/>
        <v>102620.00000000003</v>
      </c>
      <c r="BS18">
        <v>8</v>
      </c>
      <c r="BT18">
        <v>80</v>
      </c>
      <c r="BU18">
        <f t="shared" si="7"/>
        <v>5130.0000000000018</v>
      </c>
      <c r="BV18">
        <v>5130.0000000000018</v>
      </c>
      <c r="BW18">
        <f t="shared" si="8"/>
        <v>2565.0000000000009</v>
      </c>
      <c r="BX18">
        <f t="shared" si="8"/>
        <v>1282.5000000000005</v>
      </c>
      <c r="BZ18">
        <f t="shared" si="9"/>
        <v>51300.000000000022</v>
      </c>
      <c r="CA18">
        <f t="shared" si="0"/>
        <v>25650.000000000011</v>
      </c>
      <c r="CB18">
        <f t="shared" si="0"/>
        <v>12825.000000000005</v>
      </c>
    </row>
    <row r="19" spans="2:80" x14ac:dyDescent="0.15">
      <c r="B19" t="s">
        <v>52</v>
      </c>
      <c r="C19">
        <v>60</v>
      </c>
      <c r="H19">
        <v>8</v>
      </c>
      <c r="I19">
        <f t="shared" si="10"/>
        <v>32</v>
      </c>
      <c r="J19">
        <f t="shared" si="1"/>
        <v>31040</v>
      </c>
      <c r="P19">
        <v>8</v>
      </c>
      <c r="Q19" s="4">
        <v>8</v>
      </c>
      <c r="R19">
        <f>VLOOKUP(Q19,标准数值!C:O,6,FALSE)</f>
        <v>32</v>
      </c>
      <c r="S19">
        <f t="shared" si="2"/>
        <v>1920</v>
      </c>
      <c r="T19">
        <f t="shared" si="11"/>
        <v>240</v>
      </c>
      <c r="U19">
        <f t="shared" si="12"/>
        <v>40</v>
      </c>
      <c r="Y19">
        <v>8</v>
      </c>
      <c r="Z19" s="4">
        <v>35</v>
      </c>
      <c r="AA19">
        <f>INT(VLOOKUP(Z19,标准数值!C:D,2,FALSE))</f>
        <v>880</v>
      </c>
      <c r="AB19">
        <f t="shared" si="13"/>
        <v>240</v>
      </c>
      <c r="AC19">
        <f t="shared" si="14"/>
        <v>14400</v>
      </c>
      <c r="AD19">
        <f t="shared" si="15"/>
        <v>4800</v>
      </c>
      <c r="AE19">
        <f t="shared" si="16"/>
        <v>800</v>
      </c>
      <c r="AI19">
        <v>8</v>
      </c>
      <c r="AJ19" s="4">
        <v>90</v>
      </c>
      <c r="AK19">
        <f>VLOOKUP(AJ19,标准数值!C:O,8,FALSE)</f>
        <v>30788.000000000004</v>
      </c>
      <c r="AL19">
        <f t="shared" si="3"/>
        <v>10262.000000000004</v>
      </c>
      <c r="AM19">
        <f t="shared" si="17"/>
        <v>0</v>
      </c>
      <c r="AN19">
        <f t="shared" si="18"/>
        <v>0</v>
      </c>
      <c r="AO19">
        <f t="shared" si="19"/>
        <v>0</v>
      </c>
      <c r="AP19">
        <v>12800</v>
      </c>
      <c r="AS19">
        <v>8</v>
      </c>
      <c r="AT19" s="5">
        <v>80</v>
      </c>
      <c r="AU19">
        <f>VLOOKUP(AT19,标准数值!C:L,5,FALSE)</f>
        <v>29753.999999999982</v>
      </c>
      <c r="AV19">
        <f t="shared" si="4"/>
        <v>5130.0000000000018</v>
      </c>
      <c r="AW19">
        <f t="shared" si="20"/>
        <v>30780.000000000011</v>
      </c>
      <c r="AX19" s="12">
        <f t="shared" si="21"/>
        <v>15396.000000000007</v>
      </c>
      <c r="BJ19">
        <v>9</v>
      </c>
      <c r="BK19">
        <v>100</v>
      </c>
      <c r="BL19">
        <f>VLOOKUP(BK19,标准数值!C:Q,15,FALSE)</f>
        <v>20529.999999999996</v>
      </c>
      <c r="BM19">
        <f t="shared" si="5"/>
        <v>20529.999999999996</v>
      </c>
      <c r="BN19">
        <f t="shared" si="6"/>
        <v>205299.99999999997</v>
      </c>
      <c r="BS19">
        <v>9</v>
      </c>
      <c r="BT19">
        <v>90</v>
      </c>
      <c r="BU19">
        <f t="shared" si="7"/>
        <v>10262.000000000004</v>
      </c>
      <c r="BV19">
        <v>10262.000000000004</v>
      </c>
      <c r="BW19">
        <f t="shared" si="8"/>
        <v>5131.0000000000018</v>
      </c>
      <c r="BX19">
        <f t="shared" si="8"/>
        <v>2565.5000000000009</v>
      </c>
      <c r="BZ19">
        <f t="shared" si="9"/>
        <v>102620.00000000004</v>
      </c>
      <c r="CA19">
        <f t="shared" si="0"/>
        <v>51310.000000000022</v>
      </c>
      <c r="CB19">
        <f t="shared" si="0"/>
        <v>25655.000000000011</v>
      </c>
    </row>
    <row r="20" spans="2:80" x14ac:dyDescent="0.15">
      <c r="H20">
        <v>9</v>
      </c>
      <c r="I20">
        <f t="shared" si="10"/>
        <v>36</v>
      </c>
      <c r="J20">
        <f t="shared" si="1"/>
        <v>34920</v>
      </c>
      <c r="P20">
        <v>9</v>
      </c>
      <c r="Q20" s="4">
        <v>9</v>
      </c>
      <c r="R20">
        <f>VLOOKUP(Q20,标准数值!C:O,6,FALSE)</f>
        <v>36</v>
      </c>
      <c r="S20">
        <f t="shared" si="2"/>
        <v>2160</v>
      </c>
      <c r="T20">
        <f t="shared" si="11"/>
        <v>240</v>
      </c>
      <c r="U20">
        <f t="shared" si="12"/>
        <v>40</v>
      </c>
      <c r="Y20">
        <v>9</v>
      </c>
      <c r="Z20" s="4">
        <v>40</v>
      </c>
      <c r="AA20">
        <f>INT(VLOOKUP(Z20,标准数值!C:D,2,FALSE))</f>
        <v>1121</v>
      </c>
      <c r="AB20">
        <f t="shared" si="13"/>
        <v>320</v>
      </c>
      <c r="AC20">
        <f t="shared" si="14"/>
        <v>19200</v>
      </c>
      <c r="AD20">
        <f t="shared" si="15"/>
        <v>4800</v>
      </c>
      <c r="AE20">
        <f t="shared" si="16"/>
        <v>800</v>
      </c>
      <c r="AI20">
        <v>9</v>
      </c>
      <c r="AJ20" s="4">
        <v>100</v>
      </c>
      <c r="AK20">
        <f>VLOOKUP(AJ20,标准数值!C:O,8,FALSE)</f>
        <v>61592.000000000015</v>
      </c>
      <c r="AL20">
        <f t="shared" si="3"/>
        <v>20529.999999999996</v>
      </c>
      <c r="AM20">
        <f t="shared" si="17"/>
        <v>0</v>
      </c>
      <c r="AN20">
        <f t="shared" si="18"/>
        <v>0</v>
      </c>
      <c r="AO20">
        <f t="shared" si="19"/>
        <v>0</v>
      </c>
      <c r="AP20">
        <v>25600</v>
      </c>
      <c r="AS20">
        <v>9</v>
      </c>
      <c r="AT20" s="5">
        <v>90</v>
      </c>
      <c r="AU20">
        <f>VLOOKUP(AT20,标准数值!C:L,5,FALSE)</f>
        <v>59523.999999999985</v>
      </c>
      <c r="AV20">
        <f t="shared" si="4"/>
        <v>10262.000000000004</v>
      </c>
      <c r="AW20">
        <f t="shared" si="20"/>
        <v>61572.000000000022</v>
      </c>
      <c r="AX20" s="12">
        <f t="shared" si="21"/>
        <v>30792.000000000011</v>
      </c>
    </row>
    <row r="21" spans="2:80" x14ac:dyDescent="0.15">
      <c r="H21">
        <v>10</v>
      </c>
      <c r="I21">
        <f t="shared" si="10"/>
        <v>40</v>
      </c>
      <c r="J21">
        <f t="shared" si="1"/>
        <v>38800</v>
      </c>
      <c r="P21">
        <v>10</v>
      </c>
      <c r="Q21" s="4">
        <v>10</v>
      </c>
      <c r="R21">
        <f>VLOOKUP(Q21,标准数值!C:O,6,FALSE)</f>
        <v>40</v>
      </c>
      <c r="S21">
        <f t="shared" si="2"/>
        <v>2400</v>
      </c>
      <c r="T21">
        <f t="shared" si="11"/>
        <v>240</v>
      </c>
      <c r="U21">
        <f t="shared" si="12"/>
        <v>40</v>
      </c>
      <c r="Y21">
        <v>10</v>
      </c>
      <c r="Z21" s="4">
        <v>45</v>
      </c>
      <c r="AA21">
        <f>INT(VLOOKUP(Z21,标准数值!C:D,2,FALSE))</f>
        <v>1521</v>
      </c>
      <c r="AB21">
        <f t="shared" si="13"/>
        <v>480</v>
      </c>
      <c r="AC21">
        <f t="shared" si="14"/>
        <v>28800</v>
      </c>
      <c r="AD21">
        <f t="shared" si="15"/>
        <v>9600</v>
      </c>
      <c r="AE21">
        <f t="shared" si="16"/>
        <v>1600</v>
      </c>
    </row>
    <row r="22" spans="2:80" x14ac:dyDescent="0.15">
      <c r="H22">
        <v>11</v>
      </c>
      <c r="I22">
        <f t="shared" si="10"/>
        <v>44</v>
      </c>
      <c r="J22">
        <f t="shared" si="1"/>
        <v>42680</v>
      </c>
      <c r="P22">
        <v>11</v>
      </c>
      <c r="Q22" s="4">
        <v>11</v>
      </c>
      <c r="R22">
        <f>VLOOKUP(Q22,标准数值!C:O,6,FALSE)</f>
        <v>44</v>
      </c>
      <c r="S22">
        <f t="shared" si="2"/>
        <v>2640</v>
      </c>
      <c r="T22">
        <f t="shared" si="11"/>
        <v>240</v>
      </c>
      <c r="U22">
        <f t="shared" si="12"/>
        <v>40</v>
      </c>
      <c r="Y22">
        <v>11</v>
      </c>
      <c r="Z22" s="4">
        <v>50</v>
      </c>
      <c r="AA22">
        <f>INT(VLOOKUP(Z22,标准数值!C:D,2,FALSE))</f>
        <v>1922</v>
      </c>
      <c r="AB22">
        <f t="shared" si="13"/>
        <v>640</v>
      </c>
      <c r="AC22">
        <f t="shared" si="14"/>
        <v>38400</v>
      </c>
      <c r="AD22">
        <f t="shared" si="15"/>
        <v>9600</v>
      </c>
      <c r="AE22">
        <f t="shared" si="16"/>
        <v>1600</v>
      </c>
    </row>
    <row r="23" spans="2:80" x14ac:dyDescent="0.15">
      <c r="B23" t="s">
        <v>99</v>
      </c>
      <c r="C23">
        <v>0</v>
      </c>
      <c r="H23">
        <v>12</v>
      </c>
      <c r="I23">
        <f t="shared" si="10"/>
        <v>48</v>
      </c>
      <c r="J23">
        <f t="shared" si="1"/>
        <v>46560</v>
      </c>
      <c r="P23">
        <v>12</v>
      </c>
      <c r="Q23" s="4">
        <v>12</v>
      </c>
      <c r="R23">
        <f>VLOOKUP(Q23,标准数值!C:O,6,FALSE)</f>
        <v>48</v>
      </c>
      <c r="S23">
        <f t="shared" si="2"/>
        <v>2880</v>
      </c>
      <c r="T23">
        <f t="shared" si="11"/>
        <v>240</v>
      </c>
      <c r="U23">
        <f t="shared" si="12"/>
        <v>40</v>
      </c>
      <c r="Y23">
        <v>12</v>
      </c>
      <c r="Z23" s="4">
        <v>55</v>
      </c>
      <c r="AA23">
        <f>INT(VLOOKUP(Z23,标准数值!C:D,2,FALSE))</f>
        <v>2563</v>
      </c>
      <c r="AB23">
        <f t="shared" si="13"/>
        <v>960.50000000000011</v>
      </c>
      <c r="AC23">
        <f t="shared" si="14"/>
        <v>57630.000000000007</v>
      </c>
      <c r="AD23">
        <f t="shared" si="15"/>
        <v>19230.000000000007</v>
      </c>
      <c r="AE23">
        <f t="shared" si="16"/>
        <v>3205.0000000000014</v>
      </c>
    </row>
    <row r="24" spans="2:80" x14ac:dyDescent="0.15">
      <c r="H24">
        <v>13</v>
      </c>
      <c r="I24">
        <f t="shared" si="10"/>
        <v>52</v>
      </c>
      <c r="J24">
        <f t="shared" si="1"/>
        <v>50440</v>
      </c>
      <c r="P24">
        <v>13</v>
      </c>
      <c r="Q24" s="4">
        <v>13</v>
      </c>
      <c r="R24">
        <f>VLOOKUP(Q24,标准数值!C:O,6,FALSE)</f>
        <v>52</v>
      </c>
      <c r="S24">
        <f t="shared" si="2"/>
        <v>3120</v>
      </c>
      <c r="T24">
        <f t="shared" si="11"/>
        <v>240</v>
      </c>
      <c r="U24">
        <f t="shared" si="12"/>
        <v>40</v>
      </c>
      <c r="Y24">
        <v>13</v>
      </c>
      <c r="Z24" s="4">
        <v>60</v>
      </c>
      <c r="AA24">
        <f>INT(VLOOKUP(Z24,标准数值!C:D,2,FALSE))</f>
        <v>3204</v>
      </c>
      <c r="AB24">
        <f t="shared" si="13"/>
        <v>1280.9999999999998</v>
      </c>
      <c r="AC24">
        <f t="shared" si="14"/>
        <v>76859.999999999985</v>
      </c>
      <c r="AD24">
        <f t="shared" si="15"/>
        <v>19229.999999999978</v>
      </c>
      <c r="AE24">
        <f t="shared" si="16"/>
        <v>3204.9999999999964</v>
      </c>
    </row>
    <row r="25" spans="2:80" x14ac:dyDescent="0.15">
      <c r="H25">
        <v>14</v>
      </c>
      <c r="I25">
        <f t="shared" si="10"/>
        <v>56</v>
      </c>
      <c r="J25">
        <f t="shared" si="1"/>
        <v>54320</v>
      </c>
      <c r="P25">
        <v>14</v>
      </c>
      <c r="Q25" s="4">
        <v>14</v>
      </c>
      <c r="R25">
        <f>VLOOKUP(Q25,标准数值!C:O,6,FALSE)</f>
        <v>56</v>
      </c>
      <c r="S25">
        <f t="shared" si="2"/>
        <v>3360</v>
      </c>
      <c r="T25">
        <f t="shared" si="11"/>
        <v>240</v>
      </c>
      <c r="U25">
        <f t="shared" si="12"/>
        <v>40</v>
      </c>
      <c r="Y25">
        <v>14</v>
      </c>
      <c r="Z25" s="4">
        <v>65</v>
      </c>
      <c r="AA25">
        <f>INT(VLOOKUP(Z25,标准数值!C:D,2,FALSE))</f>
        <v>4166</v>
      </c>
      <c r="AB25">
        <f t="shared" si="13"/>
        <v>1922.4999999999995</v>
      </c>
      <c r="AC25">
        <f t="shared" si="14"/>
        <v>115349.99999999997</v>
      </c>
      <c r="AD25">
        <f t="shared" si="15"/>
        <v>38489.999999999985</v>
      </c>
      <c r="AE25">
        <f t="shared" si="16"/>
        <v>6414.9999999999973</v>
      </c>
    </row>
    <row r="26" spans="2:80" x14ac:dyDescent="0.15">
      <c r="H26">
        <v>15</v>
      </c>
      <c r="I26">
        <f t="shared" si="10"/>
        <v>60</v>
      </c>
      <c r="J26">
        <f t="shared" si="1"/>
        <v>58200</v>
      </c>
      <c r="P26">
        <v>15</v>
      </c>
      <c r="Q26" s="4">
        <v>15</v>
      </c>
      <c r="R26">
        <f>VLOOKUP(Q26,标准数值!C:O,6,FALSE)</f>
        <v>60</v>
      </c>
      <c r="S26">
        <f t="shared" si="2"/>
        <v>3600</v>
      </c>
      <c r="T26">
        <f t="shared" si="11"/>
        <v>240</v>
      </c>
      <c r="U26">
        <f t="shared" si="12"/>
        <v>40</v>
      </c>
      <c r="Y26">
        <v>15</v>
      </c>
      <c r="Z26" s="4">
        <v>70</v>
      </c>
      <c r="AA26">
        <f>INT(VLOOKUP(Z26,标准数值!C:D,2,FALSE))</f>
        <v>5128</v>
      </c>
      <c r="AB26">
        <f t="shared" si="13"/>
        <v>2564.0000000000005</v>
      </c>
      <c r="AC26">
        <f t="shared" si="14"/>
        <v>153840.00000000003</v>
      </c>
      <c r="AD26">
        <f t="shared" si="15"/>
        <v>38490.000000000058</v>
      </c>
      <c r="AE26">
        <f t="shared" si="16"/>
        <v>6415.00000000001</v>
      </c>
    </row>
    <row r="27" spans="2:80" x14ac:dyDescent="0.15">
      <c r="H27">
        <v>16</v>
      </c>
      <c r="I27">
        <f t="shared" si="10"/>
        <v>64</v>
      </c>
      <c r="J27">
        <f t="shared" si="1"/>
        <v>62080</v>
      </c>
      <c r="P27">
        <v>16</v>
      </c>
      <c r="Q27" s="4">
        <v>16</v>
      </c>
      <c r="R27">
        <f>VLOOKUP(Q27,标准数值!C:O,6,FALSE)</f>
        <v>64</v>
      </c>
      <c r="S27">
        <f t="shared" si="2"/>
        <v>3840</v>
      </c>
      <c r="T27">
        <f t="shared" si="11"/>
        <v>240</v>
      </c>
      <c r="U27">
        <f t="shared" si="12"/>
        <v>40</v>
      </c>
      <c r="Y27">
        <v>16</v>
      </c>
      <c r="Z27" s="4">
        <v>75</v>
      </c>
      <c r="AA27">
        <f>INT(VLOOKUP(Z27,标准数值!C:D,2,FALSE))</f>
        <v>7693</v>
      </c>
      <c r="AB27">
        <f t="shared" si="13"/>
        <v>3847</v>
      </c>
      <c r="AC27">
        <f t="shared" si="14"/>
        <v>230820</v>
      </c>
      <c r="AD27">
        <f t="shared" si="15"/>
        <v>76979.999999999971</v>
      </c>
      <c r="AE27">
        <f t="shared" si="16"/>
        <v>12829.999999999995</v>
      </c>
    </row>
    <row r="28" spans="2:80" x14ac:dyDescent="0.15">
      <c r="H28">
        <v>17</v>
      </c>
      <c r="I28">
        <f t="shared" si="10"/>
        <v>68</v>
      </c>
      <c r="J28">
        <f t="shared" si="1"/>
        <v>65960</v>
      </c>
      <c r="P28">
        <v>17</v>
      </c>
      <c r="Q28" s="4">
        <v>17</v>
      </c>
      <c r="R28">
        <f>VLOOKUP(Q28,标准数值!C:O,6,FALSE)</f>
        <v>68</v>
      </c>
      <c r="S28">
        <f t="shared" si="2"/>
        <v>4080</v>
      </c>
      <c r="T28">
        <f t="shared" si="11"/>
        <v>240</v>
      </c>
      <c r="U28">
        <f t="shared" si="12"/>
        <v>40</v>
      </c>
      <c r="Y28">
        <v>17</v>
      </c>
      <c r="Z28" s="4">
        <v>80</v>
      </c>
      <c r="AA28">
        <f>INT(VLOOKUP(Z28,标准数值!C:D,2,FALSE))</f>
        <v>10260</v>
      </c>
      <c r="AB28">
        <f t="shared" si="13"/>
        <v>5130.0000000000018</v>
      </c>
      <c r="AC28">
        <f t="shared" si="14"/>
        <v>307800.00000000012</v>
      </c>
      <c r="AD28">
        <f t="shared" si="15"/>
        <v>76980.000000000116</v>
      </c>
      <c r="AE28">
        <f t="shared" si="16"/>
        <v>12830.00000000002</v>
      </c>
    </row>
    <row r="29" spans="2:80" x14ac:dyDescent="0.15">
      <c r="H29">
        <v>18</v>
      </c>
      <c r="I29">
        <f t="shared" si="10"/>
        <v>72</v>
      </c>
      <c r="J29">
        <f t="shared" si="1"/>
        <v>69840</v>
      </c>
      <c r="P29">
        <v>18</v>
      </c>
      <c r="Q29" s="4">
        <v>18</v>
      </c>
      <c r="R29">
        <f>VLOOKUP(Q29,标准数值!C:O,6,FALSE)</f>
        <v>72</v>
      </c>
      <c r="S29">
        <f t="shared" si="2"/>
        <v>4320</v>
      </c>
      <c r="T29">
        <f t="shared" si="11"/>
        <v>240</v>
      </c>
      <c r="U29">
        <f t="shared" si="12"/>
        <v>40</v>
      </c>
      <c r="Y29">
        <v>18</v>
      </c>
      <c r="Z29" s="4">
        <v>85</v>
      </c>
      <c r="AA29">
        <f>INT(VLOOKUP(Z29,标准数值!C:D,2,FALSE))</f>
        <v>15392</v>
      </c>
      <c r="AB29">
        <f t="shared" si="13"/>
        <v>7696.0000000000009</v>
      </c>
      <c r="AC29">
        <f t="shared" si="14"/>
        <v>461760.00000000006</v>
      </c>
      <c r="AD29">
        <f t="shared" si="15"/>
        <v>153959.99999999994</v>
      </c>
      <c r="AE29">
        <f t="shared" si="16"/>
        <v>25659.999999999989</v>
      </c>
    </row>
    <row r="30" spans="2:80" x14ac:dyDescent="0.15">
      <c r="H30">
        <v>19</v>
      </c>
      <c r="I30">
        <f t="shared" si="10"/>
        <v>76</v>
      </c>
      <c r="J30">
        <f t="shared" si="1"/>
        <v>73720</v>
      </c>
      <c r="P30">
        <v>19</v>
      </c>
      <c r="Q30" s="4">
        <v>19</v>
      </c>
      <c r="R30">
        <f>VLOOKUP(Q30,标准数值!C:O,6,FALSE)</f>
        <v>76</v>
      </c>
      <c r="S30">
        <f t="shared" si="2"/>
        <v>4560</v>
      </c>
      <c r="T30">
        <f t="shared" si="11"/>
        <v>240</v>
      </c>
      <c r="U30">
        <f t="shared" si="12"/>
        <v>40</v>
      </c>
      <c r="Y30">
        <v>19</v>
      </c>
      <c r="Z30" s="4">
        <v>90</v>
      </c>
      <c r="AA30">
        <f>INT(VLOOKUP(Z30,标准数值!C:D,2,FALSE))</f>
        <v>20525</v>
      </c>
      <c r="AB30">
        <f t="shared" si="13"/>
        <v>10262.000000000004</v>
      </c>
      <c r="AC30">
        <f t="shared" si="14"/>
        <v>615720.00000000023</v>
      </c>
      <c r="AD30">
        <f t="shared" si="15"/>
        <v>153960.00000000017</v>
      </c>
      <c r="AE30">
        <f t="shared" si="16"/>
        <v>25660.000000000029</v>
      </c>
    </row>
    <row r="31" spans="2:80" x14ac:dyDescent="0.15">
      <c r="H31" s="7">
        <v>20</v>
      </c>
      <c r="I31" s="7">
        <f t="shared" si="10"/>
        <v>80</v>
      </c>
      <c r="J31" s="7">
        <f t="shared" si="1"/>
        <v>77600</v>
      </c>
      <c r="K31" t="s">
        <v>121</v>
      </c>
      <c r="P31">
        <v>20</v>
      </c>
      <c r="Q31" s="4">
        <v>20</v>
      </c>
      <c r="R31">
        <f>VLOOKUP(Q31,标准数值!C:O,6,FALSE)</f>
        <v>80</v>
      </c>
      <c r="S31">
        <f t="shared" si="2"/>
        <v>4800</v>
      </c>
      <c r="T31">
        <f t="shared" si="11"/>
        <v>240</v>
      </c>
      <c r="U31">
        <f t="shared" si="12"/>
        <v>40</v>
      </c>
      <c r="Y31">
        <v>20</v>
      </c>
      <c r="Z31" s="4">
        <v>95</v>
      </c>
      <c r="AA31">
        <f>INT(VLOOKUP(Z31,标准数值!C:D,2,FALSE))</f>
        <v>30793</v>
      </c>
      <c r="AB31">
        <f t="shared" si="13"/>
        <v>15396</v>
      </c>
      <c r="AC31">
        <f t="shared" si="14"/>
        <v>923760</v>
      </c>
      <c r="AD31">
        <f t="shared" si="15"/>
        <v>308039.99999999977</v>
      </c>
      <c r="AE31">
        <f t="shared" si="16"/>
        <v>51339.999999999964</v>
      </c>
    </row>
    <row r="32" spans="2:80" x14ac:dyDescent="0.15">
      <c r="H32">
        <v>21</v>
      </c>
      <c r="I32">
        <f t="shared" si="10"/>
        <v>88</v>
      </c>
      <c r="J32">
        <f t="shared" si="1"/>
        <v>85360</v>
      </c>
      <c r="P32">
        <v>21</v>
      </c>
      <c r="Q32" s="4">
        <v>21</v>
      </c>
      <c r="R32">
        <f>VLOOKUP(Q32,标准数值!C:O,6,FALSE)</f>
        <v>88</v>
      </c>
      <c r="S32">
        <f t="shared" si="2"/>
        <v>5280</v>
      </c>
      <c r="T32">
        <f t="shared" si="11"/>
        <v>480</v>
      </c>
      <c r="U32">
        <f t="shared" si="12"/>
        <v>80</v>
      </c>
    </row>
    <row r="33" spans="1:21" x14ac:dyDescent="0.15">
      <c r="H33">
        <v>22</v>
      </c>
      <c r="I33">
        <f t="shared" si="10"/>
        <v>96</v>
      </c>
      <c r="J33">
        <f t="shared" si="1"/>
        <v>93120</v>
      </c>
      <c r="P33">
        <v>22</v>
      </c>
      <c r="Q33" s="4">
        <v>22</v>
      </c>
      <c r="R33">
        <f>VLOOKUP(Q33,标准数值!C:O,6,FALSE)</f>
        <v>96</v>
      </c>
      <c r="S33">
        <f t="shared" si="2"/>
        <v>5760</v>
      </c>
      <c r="T33">
        <f t="shared" si="11"/>
        <v>480</v>
      </c>
      <c r="U33">
        <f t="shared" si="12"/>
        <v>80</v>
      </c>
    </row>
    <row r="34" spans="1:21" x14ac:dyDescent="0.15">
      <c r="H34">
        <v>23</v>
      </c>
      <c r="I34">
        <f t="shared" si="10"/>
        <v>104</v>
      </c>
      <c r="J34">
        <f t="shared" si="1"/>
        <v>100880</v>
      </c>
      <c r="P34">
        <v>23</v>
      </c>
      <c r="Q34" s="4">
        <v>23</v>
      </c>
      <c r="R34">
        <f>VLOOKUP(Q34,标准数值!C:O,6,FALSE)</f>
        <v>104</v>
      </c>
      <c r="S34">
        <f t="shared" si="2"/>
        <v>6240</v>
      </c>
      <c r="T34">
        <f t="shared" si="11"/>
        <v>480</v>
      </c>
      <c r="U34">
        <f t="shared" si="12"/>
        <v>80</v>
      </c>
    </row>
    <row r="35" spans="1:21" x14ac:dyDescent="0.15">
      <c r="H35">
        <v>24</v>
      </c>
      <c r="I35">
        <f t="shared" si="10"/>
        <v>112</v>
      </c>
      <c r="J35">
        <f t="shared" si="1"/>
        <v>108640</v>
      </c>
      <c r="P35">
        <v>24</v>
      </c>
      <c r="Q35" s="4">
        <v>24</v>
      </c>
      <c r="R35">
        <f>VLOOKUP(Q35,标准数值!C:O,6,FALSE)</f>
        <v>112</v>
      </c>
      <c r="S35">
        <f t="shared" si="2"/>
        <v>6720</v>
      </c>
      <c r="T35">
        <f t="shared" si="11"/>
        <v>480</v>
      </c>
      <c r="U35">
        <f t="shared" si="12"/>
        <v>80</v>
      </c>
    </row>
    <row r="36" spans="1:21" x14ac:dyDescent="0.15">
      <c r="A36" t="s">
        <v>90</v>
      </c>
      <c r="H36">
        <v>25</v>
      </c>
      <c r="I36">
        <f t="shared" si="10"/>
        <v>120</v>
      </c>
      <c r="J36">
        <f t="shared" si="1"/>
        <v>116400</v>
      </c>
      <c r="P36">
        <v>25</v>
      </c>
      <c r="Q36" s="4">
        <v>25</v>
      </c>
      <c r="R36">
        <f>VLOOKUP(Q36,标准数值!C:O,6,FALSE)</f>
        <v>120</v>
      </c>
      <c r="S36">
        <f t="shared" si="2"/>
        <v>7200</v>
      </c>
      <c r="T36">
        <f t="shared" si="11"/>
        <v>480</v>
      </c>
      <c r="U36">
        <f t="shared" si="12"/>
        <v>80</v>
      </c>
    </row>
    <row r="37" spans="1:21" x14ac:dyDescent="0.15">
      <c r="A37" t="s">
        <v>91</v>
      </c>
      <c r="H37">
        <v>26</v>
      </c>
      <c r="I37">
        <f t="shared" si="10"/>
        <v>128</v>
      </c>
      <c r="J37">
        <f t="shared" si="1"/>
        <v>124160</v>
      </c>
      <c r="P37">
        <v>26</v>
      </c>
      <c r="Q37" s="4">
        <v>26</v>
      </c>
      <c r="R37">
        <f>VLOOKUP(Q37,标准数值!C:O,6,FALSE)</f>
        <v>128</v>
      </c>
      <c r="S37">
        <f t="shared" si="2"/>
        <v>7680</v>
      </c>
      <c r="T37">
        <f t="shared" si="11"/>
        <v>480</v>
      </c>
      <c r="U37">
        <f t="shared" si="12"/>
        <v>80</v>
      </c>
    </row>
    <row r="38" spans="1:21" x14ac:dyDescent="0.15">
      <c r="A38" t="s">
        <v>330</v>
      </c>
      <c r="H38">
        <v>27</v>
      </c>
      <c r="I38">
        <f t="shared" si="10"/>
        <v>136</v>
      </c>
      <c r="J38">
        <f t="shared" si="1"/>
        <v>131920</v>
      </c>
      <c r="P38">
        <v>27</v>
      </c>
      <c r="Q38" s="4">
        <v>27</v>
      </c>
      <c r="R38">
        <f>VLOOKUP(Q38,标准数值!C:O,6,FALSE)</f>
        <v>136</v>
      </c>
      <c r="S38">
        <f t="shared" si="2"/>
        <v>8160</v>
      </c>
      <c r="T38">
        <f t="shared" si="11"/>
        <v>480</v>
      </c>
      <c r="U38">
        <f t="shared" si="12"/>
        <v>80</v>
      </c>
    </row>
    <row r="39" spans="1:21" x14ac:dyDescent="0.15">
      <c r="A39" t="s">
        <v>332</v>
      </c>
      <c r="H39">
        <v>28</v>
      </c>
      <c r="I39">
        <f t="shared" si="10"/>
        <v>144</v>
      </c>
      <c r="J39">
        <f t="shared" si="1"/>
        <v>139680</v>
      </c>
      <c r="P39">
        <v>28</v>
      </c>
      <c r="Q39" s="4">
        <v>28</v>
      </c>
      <c r="R39">
        <f>VLOOKUP(Q39,标准数值!C:O,6,FALSE)</f>
        <v>144</v>
      </c>
      <c r="S39">
        <f t="shared" si="2"/>
        <v>8640</v>
      </c>
      <c r="T39">
        <f t="shared" si="11"/>
        <v>480</v>
      </c>
      <c r="U39">
        <f t="shared" si="12"/>
        <v>80</v>
      </c>
    </row>
    <row r="40" spans="1:21" x14ac:dyDescent="0.15">
      <c r="H40">
        <v>29</v>
      </c>
      <c r="I40">
        <f t="shared" si="10"/>
        <v>152</v>
      </c>
      <c r="J40">
        <f t="shared" si="1"/>
        <v>147440</v>
      </c>
      <c r="P40">
        <v>29</v>
      </c>
      <c r="Q40" s="4">
        <v>29</v>
      </c>
      <c r="R40">
        <f>VLOOKUP(Q40,标准数值!C:O,6,FALSE)</f>
        <v>152</v>
      </c>
      <c r="S40">
        <f t="shared" si="2"/>
        <v>9120</v>
      </c>
      <c r="T40">
        <f t="shared" si="11"/>
        <v>480</v>
      </c>
      <c r="U40">
        <f t="shared" si="12"/>
        <v>80</v>
      </c>
    </row>
    <row r="41" spans="1:21" x14ac:dyDescent="0.15">
      <c r="A41" t="s">
        <v>89</v>
      </c>
      <c r="H41">
        <v>30</v>
      </c>
      <c r="I41">
        <f t="shared" si="10"/>
        <v>160</v>
      </c>
      <c r="J41">
        <f t="shared" si="1"/>
        <v>155200</v>
      </c>
      <c r="P41">
        <v>30</v>
      </c>
      <c r="Q41" s="4">
        <v>30</v>
      </c>
      <c r="R41">
        <f>VLOOKUP(Q41,标准数值!C:O,6,FALSE)</f>
        <v>160</v>
      </c>
      <c r="S41">
        <f t="shared" si="2"/>
        <v>9600</v>
      </c>
      <c r="T41">
        <f t="shared" si="11"/>
        <v>480</v>
      </c>
      <c r="U41">
        <f t="shared" si="12"/>
        <v>80</v>
      </c>
    </row>
    <row r="42" spans="1:21" x14ac:dyDescent="0.15">
      <c r="A42" t="s">
        <v>109</v>
      </c>
      <c r="H42">
        <v>31</v>
      </c>
      <c r="I42">
        <f t="shared" si="10"/>
        <v>176</v>
      </c>
      <c r="J42">
        <f t="shared" si="1"/>
        <v>170720</v>
      </c>
      <c r="P42">
        <v>31</v>
      </c>
      <c r="Q42" s="4">
        <v>31</v>
      </c>
      <c r="R42">
        <f>VLOOKUP(Q42,标准数值!C:O,6,FALSE)</f>
        <v>176</v>
      </c>
      <c r="S42">
        <f t="shared" si="2"/>
        <v>10560</v>
      </c>
      <c r="T42">
        <f t="shared" si="11"/>
        <v>960</v>
      </c>
      <c r="U42">
        <f t="shared" si="12"/>
        <v>160</v>
      </c>
    </row>
    <row r="43" spans="1:21" x14ac:dyDescent="0.15">
      <c r="A43" t="s">
        <v>97</v>
      </c>
      <c r="H43">
        <v>32</v>
      </c>
      <c r="I43">
        <f t="shared" si="10"/>
        <v>192</v>
      </c>
      <c r="J43">
        <f t="shared" si="1"/>
        <v>186240</v>
      </c>
      <c r="P43">
        <v>32</v>
      </c>
      <c r="Q43" s="4">
        <v>32</v>
      </c>
      <c r="R43">
        <f>VLOOKUP(Q43,标准数值!C:O,6,FALSE)</f>
        <v>192</v>
      </c>
      <c r="S43">
        <f t="shared" si="2"/>
        <v>11520</v>
      </c>
      <c r="T43">
        <f t="shared" si="11"/>
        <v>960</v>
      </c>
      <c r="U43">
        <f t="shared" si="12"/>
        <v>160</v>
      </c>
    </row>
    <row r="44" spans="1:21" x14ac:dyDescent="0.15">
      <c r="H44">
        <v>33</v>
      </c>
      <c r="I44">
        <f t="shared" si="10"/>
        <v>208</v>
      </c>
      <c r="J44">
        <f t="shared" si="1"/>
        <v>201760</v>
      </c>
      <c r="P44">
        <v>33</v>
      </c>
      <c r="Q44" s="4">
        <v>33</v>
      </c>
      <c r="R44">
        <f>VLOOKUP(Q44,标准数值!C:O,6,FALSE)</f>
        <v>208</v>
      </c>
      <c r="S44">
        <f t="shared" ref="S44:S75" si="24">S$9*R44</f>
        <v>12480</v>
      </c>
      <c r="T44">
        <f t="shared" si="11"/>
        <v>960</v>
      </c>
      <c r="U44">
        <f t="shared" si="12"/>
        <v>160</v>
      </c>
    </row>
    <row r="45" spans="1:21" x14ac:dyDescent="0.15">
      <c r="A45" t="s">
        <v>99</v>
      </c>
      <c r="H45">
        <v>34</v>
      </c>
      <c r="I45">
        <f t="shared" si="10"/>
        <v>224</v>
      </c>
      <c r="J45">
        <f t="shared" si="1"/>
        <v>217280</v>
      </c>
      <c r="P45">
        <v>34</v>
      </c>
      <c r="Q45" s="4">
        <v>34</v>
      </c>
      <c r="R45">
        <f>VLOOKUP(Q45,标准数值!C:O,6,FALSE)</f>
        <v>224</v>
      </c>
      <c r="S45">
        <f t="shared" si="24"/>
        <v>13440</v>
      </c>
      <c r="T45">
        <f t="shared" si="11"/>
        <v>960</v>
      </c>
      <c r="U45">
        <f t="shared" si="12"/>
        <v>160</v>
      </c>
    </row>
    <row r="46" spans="1:21" x14ac:dyDescent="0.15">
      <c r="H46">
        <v>35</v>
      </c>
      <c r="I46">
        <f t="shared" si="10"/>
        <v>240</v>
      </c>
      <c r="J46">
        <f t="shared" si="1"/>
        <v>232800</v>
      </c>
      <c r="P46">
        <v>35</v>
      </c>
      <c r="Q46" s="4">
        <v>35</v>
      </c>
      <c r="R46">
        <f>VLOOKUP(Q46,标准数值!C:O,6,FALSE)</f>
        <v>240</v>
      </c>
      <c r="S46">
        <f t="shared" si="24"/>
        <v>14400</v>
      </c>
      <c r="T46">
        <f t="shared" si="11"/>
        <v>960</v>
      </c>
      <c r="U46">
        <f t="shared" si="12"/>
        <v>160</v>
      </c>
    </row>
    <row r="47" spans="1:21" x14ac:dyDescent="0.15">
      <c r="A47" t="s">
        <v>333</v>
      </c>
      <c r="H47">
        <v>36</v>
      </c>
      <c r="I47">
        <f t="shared" si="10"/>
        <v>256</v>
      </c>
      <c r="J47">
        <f t="shared" si="1"/>
        <v>248320</v>
      </c>
      <c r="P47">
        <v>36</v>
      </c>
      <c r="Q47" s="4">
        <v>36</v>
      </c>
      <c r="R47">
        <f>VLOOKUP(Q47,标准数值!C:O,6,FALSE)</f>
        <v>256</v>
      </c>
      <c r="S47">
        <f t="shared" si="24"/>
        <v>15360</v>
      </c>
      <c r="T47">
        <f t="shared" si="11"/>
        <v>960</v>
      </c>
      <c r="U47">
        <f t="shared" si="12"/>
        <v>160</v>
      </c>
    </row>
    <row r="48" spans="1:21" x14ac:dyDescent="0.15">
      <c r="H48">
        <v>37</v>
      </c>
      <c r="I48">
        <f t="shared" si="10"/>
        <v>272</v>
      </c>
      <c r="J48">
        <f t="shared" si="1"/>
        <v>263840</v>
      </c>
      <c r="P48">
        <v>37</v>
      </c>
      <c r="Q48" s="4">
        <v>37</v>
      </c>
      <c r="R48">
        <f>VLOOKUP(Q48,标准数值!C:O,6,FALSE)</f>
        <v>272</v>
      </c>
      <c r="S48">
        <f t="shared" si="24"/>
        <v>16320</v>
      </c>
      <c r="T48">
        <f t="shared" si="11"/>
        <v>960</v>
      </c>
      <c r="U48">
        <f t="shared" si="12"/>
        <v>160</v>
      </c>
    </row>
    <row r="49" spans="8:21" x14ac:dyDescent="0.15">
      <c r="H49">
        <v>38</v>
      </c>
      <c r="I49">
        <f t="shared" si="10"/>
        <v>288</v>
      </c>
      <c r="J49">
        <f t="shared" si="1"/>
        <v>279360</v>
      </c>
      <c r="P49">
        <v>38</v>
      </c>
      <c r="Q49" s="4">
        <v>38</v>
      </c>
      <c r="R49">
        <f>VLOOKUP(Q49,标准数值!C:O,6,FALSE)</f>
        <v>288</v>
      </c>
      <c r="S49">
        <f t="shared" si="24"/>
        <v>17280</v>
      </c>
      <c r="T49">
        <f t="shared" si="11"/>
        <v>960</v>
      </c>
      <c r="U49">
        <f t="shared" si="12"/>
        <v>160</v>
      </c>
    </row>
    <row r="50" spans="8:21" x14ac:dyDescent="0.15">
      <c r="H50">
        <v>39</v>
      </c>
      <c r="I50">
        <f t="shared" si="10"/>
        <v>304</v>
      </c>
      <c r="J50">
        <f t="shared" si="1"/>
        <v>294880</v>
      </c>
      <c r="P50">
        <v>39</v>
      </c>
      <c r="Q50" s="4">
        <v>39</v>
      </c>
      <c r="R50">
        <f>VLOOKUP(Q50,标准数值!C:O,6,FALSE)</f>
        <v>304</v>
      </c>
      <c r="S50">
        <f t="shared" si="24"/>
        <v>18240</v>
      </c>
      <c r="T50">
        <f t="shared" si="11"/>
        <v>960</v>
      </c>
      <c r="U50">
        <f t="shared" si="12"/>
        <v>160</v>
      </c>
    </row>
    <row r="51" spans="8:21" x14ac:dyDescent="0.15">
      <c r="H51">
        <v>40</v>
      </c>
      <c r="I51">
        <f t="shared" si="10"/>
        <v>320</v>
      </c>
      <c r="J51">
        <f t="shared" si="1"/>
        <v>310400</v>
      </c>
      <c r="P51">
        <v>40</v>
      </c>
      <c r="Q51" s="4">
        <v>40</v>
      </c>
      <c r="R51">
        <f>VLOOKUP(Q51,标准数值!C:O,6,FALSE)</f>
        <v>320</v>
      </c>
      <c r="S51">
        <f t="shared" si="24"/>
        <v>19200</v>
      </c>
      <c r="T51">
        <f t="shared" si="11"/>
        <v>960</v>
      </c>
      <c r="U51">
        <f t="shared" si="12"/>
        <v>160</v>
      </c>
    </row>
    <row r="52" spans="8:21" x14ac:dyDescent="0.15">
      <c r="H52">
        <v>41</v>
      </c>
      <c r="I52">
        <f t="shared" si="10"/>
        <v>352</v>
      </c>
      <c r="J52">
        <f t="shared" si="1"/>
        <v>341440</v>
      </c>
      <c r="P52">
        <v>41</v>
      </c>
      <c r="Q52" s="4">
        <v>41</v>
      </c>
      <c r="R52">
        <f>VLOOKUP(Q52,标准数值!C:O,6,FALSE)</f>
        <v>352</v>
      </c>
      <c r="S52">
        <f t="shared" si="24"/>
        <v>21120</v>
      </c>
      <c r="T52">
        <f t="shared" si="11"/>
        <v>1920</v>
      </c>
      <c r="U52">
        <f t="shared" si="12"/>
        <v>320</v>
      </c>
    </row>
    <row r="53" spans="8:21" x14ac:dyDescent="0.15">
      <c r="H53">
        <v>42</v>
      </c>
      <c r="I53">
        <f t="shared" si="10"/>
        <v>384</v>
      </c>
      <c r="J53">
        <f t="shared" si="1"/>
        <v>372480</v>
      </c>
      <c r="P53">
        <v>42</v>
      </c>
      <c r="Q53" s="4">
        <v>42</v>
      </c>
      <c r="R53">
        <f>VLOOKUP(Q53,标准数值!C:O,6,FALSE)</f>
        <v>384</v>
      </c>
      <c r="S53">
        <f t="shared" si="24"/>
        <v>23040</v>
      </c>
      <c r="T53">
        <f t="shared" si="11"/>
        <v>1920</v>
      </c>
      <c r="U53">
        <f t="shared" si="12"/>
        <v>320</v>
      </c>
    </row>
    <row r="54" spans="8:21" x14ac:dyDescent="0.15">
      <c r="H54">
        <v>43</v>
      </c>
      <c r="I54">
        <f t="shared" si="10"/>
        <v>416</v>
      </c>
      <c r="J54">
        <f t="shared" si="1"/>
        <v>403520</v>
      </c>
      <c r="P54">
        <v>43</v>
      </c>
      <c r="Q54" s="4">
        <v>43</v>
      </c>
      <c r="R54">
        <f>VLOOKUP(Q54,标准数值!C:O,6,FALSE)</f>
        <v>416</v>
      </c>
      <c r="S54">
        <f t="shared" si="24"/>
        <v>24960</v>
      </c>
      <c r="T54">
        <f t="shared" si="11"/>
        <v>1920</v>
      </c>
      <c r="U54">
        <f t="shared" si="12"/>
        <v>320</v>
      </c>
    </row>
    <row r="55" spans="8:21" x14ac:dyDescent="0.15">
      <c r="H55">
        <v>44</v>
      </c>
      <c r="I55">
        <f t="shared" si="10"/>
        <v>448</v>
      </c>
      <c r="J55">
        <f t="shared" si="1"/>
        <v>434560</v>
      </c>
      <c r="P55">
        <v>44</v>
      </c>
      <c r="Q55" s="4">
        <v>44</v>
      </c>
      <c r="R55">
        <f>VLOOKUP(Q55,标准数值!C:O,6,FALSE)</f>
        <v>448</v>
      </c>
      <c r="S55">
        <f t="shared" si="24"/>
        <v>26880</v>
      </c>
      <c r="T55">
        <f t="shared" si="11"/>
        <v>1920</v>
      </c>
      <c r="U55">
        <f t="shared" si="12"/>
        <v>320</v>
      </c>
    </row>
    <row r="56" spans="8:21" x14ac:dyDescent="0.15">
      <c r="H56">
        <v>45</v>
      </c>
      <c r="I56">
        <f t="shared" si="10"/>
        <v>480</v>
      </c>
      <c r="J56">
        <f t="shared" si="1"/>
        <v>465600</v>
      </c>
      <c r="P56">
        <v>45</v>
      </c>
      <c r="Q56" s="4">
        <v>45</v>
      </c>
      <c r="R56">
        <f>VLOOKUP(Q56,标准数值!C:O,6,FALSE)</f>
        <v>480</v>
      </c>
      <c r="S56">
        <f t="shared" si="24"/>
        <v>28800</v>
      </c>
      <c r="T56">
        <f t="shared" si="11"/>
        <v>1920</v>
      </c>
      <c r="U56">
        <f t="shared" si="12"/>
        <v>320</v>
      </c>
    </row>
    <row r="57" spans="8:21" x14ac:dyDescent="0.15">
      <c r="H57">
        <v>46</v>
      </c>
      <c r="I57">
        <f t="shared" si="10"/>
        <v>512</v>
      </c>
      <c r="J57">
        <f t="shared" si="1"/>
        <v>496640</v>
      </c>
      <c r="P57">
        <v>46</v>
      </c>
      <c r="Q57" s="4">
        <v>46</v>
      </c>
      <c r="R57">
        <f>VLOOKUP(Q57,标准数值!C:O,6,FALSE)</f>
        <v>512</v>
      </c>
      <c r="S57">
        <f t="shared" si="24"/>
        <v>30720</v>
      </c>
      <c r="T57">
        <f t="shared" si="11"/>
        <v>1920</v>
      </c>
      <c r="U57">
        <f t="shared" si="12"/>
        <v>320</v>
      </c>
    </row>
    <row r="58" spans="8:21" x14ac:dyDescent="0.15">
      <c r="H58">
        <v>47</v>
      </c>
      <c r="I58">
        <f t="shared" si="10"/>
        <v>544</v>
      </c>
      <c r="J58">
        <f t="shared" si="1"/>
        <v>527680</v>
      </c>
      <c r="P58">
        <v>47</v>
      </c>
      <c r="Q58" s="4">
        <v>47</v>
      </c>
      <c r="R58">
        <f>VLOOKUP(Q58,标准数值!C:O,6,FALSE)</f>
        <v>544</v>
      </c>
      <c r="S58">
        <f t="shared" si="24"/>
        <v>32640</v>
      </c>
      <c r="T58">
        <f t="shared" si="11"/>
        <v>1920</v>
      </c>
      <c r="U58">
        <f t="shared" si="12"/>
        <v>320</v>
      </c>
    </row>
    <row r="59" spans="8:21" x14ac:dyDescent="0.15">
      <c r="H59">
        <v>48</v>
      </c>
      <c r="I59">
        <f t="shared" si="10"/>
        <v>576</v>
      </c>
      <c r="J59">
        <f t="shared" si="1"/>
        <v>558720</v>
      </c>
      <c r="P59">
        <v>48</v>
      </c>
      <c r="Q59" s="4">
        <v>48</v>
      </c>
      <c r="R59">
        <f>VLOOKUP(Q59,标准数值!C:O,6,FALSE)</f>
        <v>576</v>
      </c>
      <c r="S59">
        <f t="shared" si="24"/>
        <v>34560</v>
      </c>
      <c r="T59">
        <f t="shared" si="11"/>
        <v>1920</v>
      </c>
      <c r="U59">
        <f t="shared" si="12"/>
        <v>320</v>
      </c>
    </row>
    <row r="60" spans="8:21" x14ac:dyDescent="0.15">
      <c r="H60">
        <v>49</v>
      </c>
      <c r="I60">
        <f t="shared" si="10"/>
        <v>608</v>
      </c>
      <c r="J60">
        <f t="shared" si="1"/>
        <v>589760</v>
      </c>
      <c r="P60">
        <v>49</v>
      </c>
      <c r="Q60" s="4">
        <v>49</v>
      </c>
      <c r="R60">
        <f>VLOOKUP(Q60,标准数值!C:O,6,FALSE)</f>
        <v>608</v>
      </c>
      <c r="S60">
        <f t="shared" si="24"/>
        <v>36480</v>
      </c>
      <c r="T60">
        <f t="shared" si="11"/>
        <v>1920</v>
      </c>
      <c r="U60">
        <f t="shared" si="12"/>
        <v>320</v>
      </c>
    </row>
    <row r="61" spans="8:21" x14ac:dyDescent="0.15">
      <c r="H61">
        <v>50</v>
      </c>
      <c r="I61">
        <f t="shared" si="10"/>
        <v>640</v>
      </c>
      <c r="J61">
        <f t="shared" si="1"/>
        <v>620800</v>
      </c>
      <c r="P61">
        <v>50</v>
      </c>
      <c r="Q61" s="4">
        <v>50</v>
      </c>
      <c r="R61">
        <f>VLOOKUP(Q61,标准数值!C:O,6,FALSE)</f>
        <v>640</v>
      </c>
      <c r="S61">
        <f t="shared" si="24"/>
        <v>38400</v>
      </c>
      <c r="T61">
        <f t="shared" si="11"/>
        <v>1920</v>
      </c>
      <c r="U61">
        <f t="shared" si="12"/>
        <v>320</v>
      </c>
    </row>
    <row r="62" spans="8:21" x14ac:dyDescent="0.15">
      <c r="H62">
        <v>51</v>
      </c>
      <c r="I62">
        <f t="shared" si="10"/>
        <v>704.1</v>
      </c>
      <c r="J62">
        <f t="shared" si="1"/>
        <v>682977</v>
      </c>
      <c r="P62">
        <v>51</v>
      </c>
      <c r="Q62" s="4">
        <v>51</v>
      </c>
      <c r="R62">
        <f>VLOOKUP(Q62,标准数值!C:O,6,FALSE)</f>
        <v>704.1</v>
      </c>
      <c r="S62">
        <f t="shared" si="24"/>
        <v>42246</v>
      </c>
      <c r="T62">
        <f t="shared" si="11"/>
        <v>3846</v>
      </c>
      <c r="U62">
        <f t="shared" si="12"/>
        <v>641</v>
      </c>
    </row>
    <row r="63" spans="8:21" x14ac:dyDescent="0.15">
      <c r="H63">
        <v>52</v>
      </c>
      <c r="I63">
        <f t="shared" si="10"/>
        <v>768.2</v>
      </c>
      <c r="J63">
        <f t="shared" si="1"/>
        <v>745154</v>
      </c>
      <c r="P63">
        <v>52</v>
      </c>
      <c r="Q63" s="4">
        <v>52</v>
      </c>
      <c r="R63">
        <f>VLOOKUP(Q63,标准数值!C:O,6,FALSE)</f>
        <v>768.2</v>
      </c>
      <c r="S63">
        <f t="shared" si="24"/>
        <v>46092</v>
      </c>
      <c r="T63">
        <f t="shared" si="11"/>
        <v>3846</v>
      </c>
      <c r="U63">
        <f t="shared" si="12"/>
        <v>641</v>
      </c>
    </row>
    <row r="64" spans="8:21" x14ac:dyDescent="0.15">
      <c r="H64">
        <v>53</v>
      </c>
      <c r="I64">
        <f t="shared" si="10"/>
        <v>832.30000000000007</v>
      </c>
      <c r="J64">
        <f t="shared" si="1"/>
        <v>807331.00000000012</v>
      </c>
      <c r="P64">
        <v>53</v>
      </c>
      <c r="Q64" s="4">
        <v>53</v>
      </c>
      <c r="R64">
        <f>VLOOKUP(Q64,标准数值!C:O,6,FALSE)</f>
        <v>832.30000000000007</v>
      </c>
      <c r="S64">
        <f t="shared" si="24"/>
        <v>49938.000000000007</v>
      </c>
      <c r="T64">
        <f t="shared" si="11"/>
        <v>3846.0000000000073</v>
      </c>
      <c r="U64">
        <f t="shared" si="12"/>
        <v>641.00000000000125</v>
      </c>
    </row>
    <row r="65" spans="8:21" x14ac:dyDescent="0.15">
      <c r="H65">
        <v>54</v>
      </c>
      <c r="I65">
        <f t="shared" si="10"/>
        <v>896.40000000000009</v>
      </c>
      <c r="J65">
        <f t="shared" si="1"/>
        <v>869508.00000000012</v>
      </c>
      <c r="P65">
        <v>54</v>
      </c>
      <c r="Q65" s="4">
        <v>54</v>
      </c>
      <c r="R65">
        <f>VLOOKUP(Q65,标准数值!C:O,6,FALSE)</f>
        <v>896.40000000000009</v>
      </c>
      <c r="S65">
        <f t="shared" si="24"/>
        <v>53784.000000000007</v>
      </c>
      <c r="T65">
        <f t="shared" si="11"/>
        <v>3846</v>
      </c>
      <c r="U65">
        <f t="shared" si="12"/>
        <v>641</v>
      </c>
    </row>
    <row r="66" spans="8:21" x14ac:dyDescent="0.15">
      <c r="H66">
        <v>55</v>
      </c>
      <c r="I66">
        <f t="shared" si="10"/>
        <v>960.50000000000011</v>
      </c>
      <c r="J66">
        <f t="shared" si="1"/>
        <v>931685.00000000012</v>
      </c>
      <c r="P66">
        <v>55</v>
      </c>
      <c r="Q66" s="4">
        <v>55</v>
      </c>
      <c r="R66">
        <f>VLOOKUP(Q66,标准数值!C:O,6,FALSE)</f>
        <v>960.50000000000011</v>
      </c>
      <c r="S66">
        <f t="shared" si="24"/>
        <v>57630.000000000007</v>
      </c>
      <c r="T66">
        <f t="shared" si="11"/>
        <v>3846</v>
      </c>
      <c r="U66">
        <f t="shared" si="12"/>
        <v>641</v>
      </c>
    </row>
    <row r="67" spans="8:21" x14ac:dyDescent="0.15">
      <c r="H67">
        <v>56</v>
      </c>
      <c r="I67">
        <f t="shared" si="10"/>
        <v>1024.6000000000001</v>
      </c>
      <c r="J67">
        <f t="shared" si="1"/>
        <v>993862.00000000012</v>
      </c>
      <c r="P67">
        <v>56</v>
      </c>
      <c r="Q67" s="4">
        <v>56</v>
      </c>
      <c r="R67">
        <f>VLOOKUP(Q67,标准数值!C:O,6,FALSE)</f>
        <v>1024.6000000000001</v>
      </c>
      <c r="S67">
        <f t="shared" si="24"/>
        <v>61476.000000000007</v>
      </c>
      <c r="T67">
        <f t="shared" si="11"/>
        <v>3846</v>
      </c>
      <c r="U67">
        <f t="shared" si="12"/>
        <v>641</v>
      </c>
    </row>
    <row r="68" spans="8:21" x14ac:dyDescent="0.15">
      <c r="H68">
        <v>57</v>
      </c>
      <c r="I68">
        <f t="shared" si="10"/>
        <v>1088.7</v>
      </c>
      <c r="J68">
        <f t="shared" si="1"/>
        <v>1056039</v>
      </c>
      <c r="P68">
        <v>57</v>
      </c>
      <c r="Q68" s="4">
        <v>57</v>
      </c>
      <c r="R68">
        <f>VLOOKUP(Q68,标准数值!C:O,6,FALSE)</f>
        <v>1088.7</v>
      </c>
      <c r="S68">
        <f t="shared" si="24"/>
        <v>65322</v>
      </c>
      <c r="T68">
        <f t="shared" si="11"/>
        <v>3845.9999999999927</v>
      </c>
      <c r="U68">
        <f t="shared" si="12"/>
        <v>640.99999999999875</v>
      </c>
    </row>
    <row r="69" spans="8:21" x14ac:dyDescent="0.15">
      <c r="H69">
        <v>58</v>
      </c>
      <c r="I69">
        <f t="shared" si="10"/>
        <v>1152.8</v>
      </c>
      <c r="J69">
        <f t="shared" si="1"/>
        <v>1118216</v>
      </c>
      <c r="P69">
        <v>58</v>
      </c>
      <c r="Q69" s="4">
        <v>58</v>
      </c>
      <c r="R69">
        <f>VLOOKUP(Q69,标准数值!C:O,6,FALSE)</f>
        <v>1152.8</v>
      </c>
      <c r="S69">
        <f t="shared" si="24"/>
        <v>69168</v>
      </c>
      <c r="T69">
        <f t="shared" si="11"/>
        <v>3846</v>
      </c>
      <c r="U69">
        <f t="shared" si="12"/>
        <v>641</v>
      </c>
    </row>
    <row r="70" spans="8:21" x14ac:dyDescent="0.15">
      <c r="H70">
        <v>59</v>
      </c>
      <c r="I70">
        <f t="shared" si="10"/>
        <v>1216.8999999999999</v>
      </c>
      <c r="J70">
        <f t="shared" si="1"/>
        <v>1180392.9999999998</v>
      </c>
      <c r="P70">
        <v>59</v>
      </c>
      <c r="Q70" s="4">
        <v>59</v>
      </c>
      <c r="R70">
        <f>VLOOKUP(Q70,标准数值!C:O,6,FALSE)</f>
        <v>1216.8999999999999</v>
      </c>
      <c r="S70">
        <f t="shared" si="24"/>
        <v>73013.999999999985</v>
      </c>
      <c r="T70">
        <f t="shared" si="11"/>
        <v>3845.9999999999854</v>
      </c>
      <c r="U70">
        <f t="shared" si="12"/>
        <v>640.99999999999761</v>
      </c>
    </row>
    <row r="71" spans="8:21" x14ac:dyDescent="0.15">
      <c r="H71">
        <v>60</v>
      </c>
      <c r="I71">
        <f t="shared" si="10"/>
        <v>1280.9999999999998</v>
      </c>
      <c r="J71">
        <f t="shared" si="1"/>
        <v>1242569.9999999998</v>
      </c>
      <c r="P71">
        <v>60</v>
      </c>
      <c r="Q71" s="4">
        <v>60</v>
      </c>
      <c r="R71">
        <f>VLOOKUP(Q71,标准数值!C:O,6,FALSE)</f>
        <v>1280.9999999999998</v>
      </c>
      <c r="S71">
        <f t="shared" si="24"/>
        <v>76859.999999999985</v>
      </c>
      <c r="T71">
        <f t="shared" si="11"/>
        <v>3846</v>
      </c>
      <c r="U71">
        <f t="shared" si="12"/>
        <v>641</v>
      </c>
    </row>
    <row r="72" spans="8:21" x14ac:dyDescent="0.15">
      <c r="H72">
        <v>61</v>
      </c>
      <c r="I72">
        <f t="shared" si="10"/>
        <v>1409.2999999999997</v>
      </c>
      <c r="J72">
        <f t="shared" si="1"/>
        <v>1367020.9999999998</v>
      </c>
      <c r="P72">
        <v>61</v>
      </c>
      <c r="Q72" s="4">
        <v>61</v>
      </c>
      <c r="R72">
        <f>VLOOKUP(Q72,标准数值!C:O,6,FALSE)</f>
        <v>1409.2999999999997</v>
      </c>
      <c r="S72">
        <f t="shared" si="24"/>
        <v>84557.999999999985</v>
      </c>
      <c r="T72">
        <f t="shared" si="11"/>
        <v>7698</v>
      </c>
      <c r="U72">
        <f t="shared" si="12"/>
        <v>1283</v>
      </c>
    </row>
    <row r="73" spans="8:21" x14ac:dyDescent="0.15">
      <c r="H73">
        <v>62</v>
      </c>
      <c r="I73">
        <f t="shared" si="10"/>
        <v>1537.5999999999997</v>
      </c>
      <c r="J73">
        <f t="shared" si="1"/>
        <v>1491471.9999999998</v>
      </c>
      <c r="P73">
        <v>62</v>
      </c>
      <c r="Q73" s="4">
        <v>62</v>
      </c>
      <c r="R73">
        <f>VLOOKUP(Q73,标准数值!C:O,6,FALSE)</f>
        <v>1537.5999999999997</v>
      </c>
      <c r="S73">
        <f t="shared" si="24"/>
        <v>92255.999999999985</v>
      </c>
      <c r="T73">
        <f t="shared" si="11"/>
        <v>7698</v>
      </c>
      <c r="U73">
        <f t="shared" si="12"/>
        <v>1283</v>
      </c>
    </row>
    <row r="74" spans="8:21" x14ac:dyDescent="0.15">
      <c r="H74">
        <v>63</v>
      </c>
      <c r="I74">
        <f t="shared" si="10"/>
        <v>1665.8999999999996</v>
      </c>
      <c r="J74">
        <f t="shared" si="1"/>
        <v>1615922.9999999995</v>
      </c>
      <c r="P74">
        <v>63</v>
      </c>
      <c r="Q74" s="4">
        <v>63</v>
      </c>
      <c r="R74">
        <f>VLOOKUP(Q74,标准数值!C:O,6,FALSE)</f>
        <v>1665.8999999999996</v>
      </c>
      <c r="S74">
        <f t="shared" si="24"/>
        <v>99953.999999999971</v>
      </c>
      <c r="T74">
        <f t="shared" si="11"/>
        <v>7697.9999999999854</v>
      </c>
      <c r="U74">
        <f t="shared" si="12"/>
        <v>1282.9999999999975</v>
      </c>
    </row>
    <row r="75" spans="8:21" x14ac:dyDescent="0.15">
      <c r="H75">
        <v>64</v>
      </c>
      <c r="I75">
        <f t="shared" si="10"/>
        <v>1794.1999999999996</v>
      </c>
      <c r="J75">
        <f t="shared" si="1"/>
        <v>1740373.9999999995</v>
      </c>
      <c r="P75">
        <v>64</v>
      </c>
      <c r="Q75" s="4">
        <v>64</v>
      </c>
      <c r="R75">
        <f>VLOOKUP(Q75,标准数值!C:O,6,FALSE)</f>
        <v>1794.1999999999996</v>
      </c>
      <c r="S75">
        <f t="shared" si="24"/>
        <v>107651.99999999997</v>
      </c>
      <c r="T75">
        <f t="shared" si="11"/>
        <v>7698</v>
      </c>
      <c r="U75">
        <f t="shared" si="12"/>
        <v>1283</v>
      </c>
    </row>
    <row r="76" spans="8:21" x14ac:dyDescent="0.15">
      <c r="H76">
        <v>65</v>
      </c>
      <c r="I76">
        <f t="shared" si="10"/>
        <v>1922.4999999999995</v>
      </c>
      <c r="J76">
        <f t="shared" ref="J76:J111" si="25">I76*J$9</f>
        <v>1864824.9999999995</v>
      </c>
      <c r="P76">
        <v>65</v>
      </c>
      <c r="Q76" s="4">
        <v>65</v>
      </c>
      <c r="R76">
        <f>VLOOKUP(Q76,标准数值!C:O,6,FALSE)</f>
        <v>1922.4999999999995</v>
      </c>
      <c r="S76">
        <f t="shared" ref="S76:S107" si="26">S$9*R76</f>
        <v>115349.99999999997</v>
      </c>
      <c r="T76">
        <f t="shared" si="11"/>
        <v>7698</v>
      </c>
      <c r="U76">
        <f t="shared" si="12"/>
        <v>1283</v>
      </c>
    </row>
    <row r="77" spans="8:21" x14ac:dyDescent="0.15">
      <c r="H77">
        <v>66</v>
      </c>
      <c r="I77">
        <f t="shared" ref="I77:I111" si="27">R77</f>
        <v>2050.7999999999997</v>
      </c>
      <c r="J77">
        <f t="shared" si="25"/>
        <v>1989275.9999999998</v>
      </c>
      <c r="P77">
        <v>66</v>
      </c>
      <c r="Q77" s="4">
        <v>66</v>
      </c>
      <c r="R77">
        <f>VLOOKUP(Q77,标准数值!C:O,6,FALSE)</f>
        <v>2050.7999999999997</v>
      </c>
      <c r="S77">
        <f t="shared" si="26"/>
        <v>123047.99999999999</v>
      </c>
      <c r="T77">
        <f t="shared" ref="T77:T111" si="28">S77-S76</f>
        <v>7698.0000000000146</v>
      </c>
      <c r="U77">
        <f t="shared" ref="U77:U111" si="29">T77/U$9</f>
        <v>1283.0000000000025</v>
      </c>
    </row>
    <row r="78" spans="8:21" x14ac:dyDescent="0.15">
      <c r="H78">
        <v>67</v>
      </c>
      <c r="I78">
        <f t="shared" si="27"/>
        <v>2179.1</v>
      </c>
      <c r="J78">
        <f t="shared" si="25"/>
        <v>2113727</v>
      </c>
      <c r="P78">
        <v>67</v>
      </c>
      <c r="Q78" s="4">
        <v>67</v>
      </c>
      <c r="R78">
        <f>VLOOKUP(Q78,标准数值!C:O,6,FALSE)</f>
        <v>2179.1</v>
      </c>
      <c r="S78">
        <f t="shared" si="26"/>
        <v>130746</v>
      </c>
      <c r="T78">
        <f t="shared" si="28"/>
        <v>7698.0000000000146</v>
      </c>
      <c r="U78">
        <f t="shared" si="29"/>
        <v>1283.0000000000025</v>
      </c>
    </row>
    <row r="79" spans="8:21" x14ac:dyDescent="0.15">
      <c r="H79">
        <v>68</v>
      </c>
      <c r="I79">
        <f t="shared" si="27"/>
        <v>2307.4</v>
      </c>
      <c r="J79">
        <f t="shared" si="25"/>
        <v>2238178</v>
      </c>
      <c r="P79">
        <v>68</v>
      </c>
      <c r="Q79" s="4">
        <v>68</v>
      </c>
      <c r="R79">
        <f>VLOOKUP(Q79,标准数值!C:O,6,FALSE)</f>
        <v>2307.4</v>
      </c>
      <c r="S79">
        <f t="shared" si="26"/>
        <v>138444</v>
      </c>
      <c r="T79">
        <f t="shared" si="28"/>
        <v>7698</v>
      </c>
      <c r="U79">
        <f t="shared" si="29"/>
        <v>1283</v>
      </c>
    </row>
    <row r="80" spans="8:21" x14ac:dyDescent="0.15">
      <c r="H80">
        <v>69</v>
      </c>
      <c r="I80">
        <f t="shared" si="27"/>
        <v>2435.7000000000003</v>
      </c>
      <c r="J80">
        <f t="shared" si="25"/>
        <v>2362629.0000000005</v>
      </c>
      <c r="P80">
        <v>69</v>
      </c>
      <c r="Q80" s="4">
        <v>69</v>
      </c>
      <c r="R80">
        <f>VLOOKUP(Q80,标准数值!C:O,6,FALSE)</f>
        <v>2435.7000000000003</v>
      </c>
      <c r="S80">
        <f t="shared" si="26"/>
        <v>146142.00000000003</v>
      </c>
      <c r="T80">
        <f t="shared" si="28"/>
        <v>7698.0000000000291</v>
      </c>
      <c r="U80">
        <f t="shared" si="29"/>
        <v>1283.0000000000048</v>
      </c>
    </row>
    <row r="81" spans="8:21" x14ac:dyDescent="0.15">
      <c r="H81">
        <v>70</v>
      </c>
      <c r="I81">
        <f t="shared" si="27"/>
        <v>2564.0000000000005</v>
      </c>
      <c r="J81">
        <f t="shared" si="25"/>
        <v>2487080.0000000005</v>
      </c>
      <c r="P81">
        <v>70</v>
      </c>
      <c r="Q81" s="4">
        <v>70</v>
      </c>
      <c r="R81">
        <f>VLOOKUP(Q81,标准数值!C:O,6,FALSE)</f>
        <v>2564.0000000000005</v>
      </c>
      <c r="S81">
        <f t="shared" si="26"/>
        <v>153840.00000000003</v>
      </c>
      <c r="T81">
        <f t="shared" si="28"/>
        <v>7698</v>
      </c>
      <c r="U81">
        <f t="shared" si="29"/>
        <v>1283</v>
      </c>
    </row>
    <row r="82" spans="8:21" x14ac:dyDescent="0.15">
      <c r="H82">
        <v>71</v>
      </c>
      <c r="I82">
        <f t="shared" si="27"/>
        <v>2820.6000000000004</v>
      </c>
      <c r="J82">
        <f t="shared" si="25"/>
        <v>2735982.0000000005</v>
      </c>
      <c r="P82">
        <v>71</v>
      </c>
      <c r="Q82" s="4">
        <v>71</v>
      </c>
      <c r="R82">
        <f>VLOOKUP(Q82,标准数值!C:O,6,FALSE)</f>
        <v>2820.6000000000004</v>
      </c>
      <c r="S82">
        <f t="shared" si="26"/>
        <v>169236.00000000003</v>
      </c>
      <c r="T82">
        <f t="shared" si="28"/>
        <v>15396</v>
      </c>
      <c r="U82">
        <f t="shared" si="29"/>
        <v>2566</v>
      </c>
    </row>
    <row r="83" spans="8:21" x14ac:dyDescent="0.15">
      <c r="H83">
        <v>72</v>
      </c>
      <c r="I83">
        <f t="shared" si="27"/>
        <v>3077.2000000000003</v>
      </c>
      <c r="J83">
        <f t="shared" si="25"/>
        <v>2984884.0000000005</v>
      </c>
      <c r="P83">
        <v>72</v>
      </c>
      <c r="Q83" s="4">
        <v>72</v>
      </c>
      <c r="R83">
        <f>VLOOKUP(Q83,标准数值!C:O,6,FALSE)</f>
        <v>3077.2000000000003</v>
      </c>
      <c r="S83">
        <f t="shared" si="26"/>
        <v>184632.00000000003</v>
      </c>
      <c r="T83">
        <f t="shared" si="28"/>
        <v>15396</v>
      </c>
      <c r="U83">
        <f t="shared" si="29"/>
        <v>2566</v>
      </c>
    </row>
    <row r="84" spans="8:21" x14ac:dyDescent="0.15">
      <c r="H84">
        <v>73</v>
      </c>
      <c r="I84">
        <f t="shared" si="27"/>
        <v>3333.8</v>
      </c>
      <c r="J84">
        <f t="shared" si="25"/>
        <v>3233786</v>
      </c>
      <c r="P84">
        <v>73</v>
      </c>
      <c r="Q84" s="4">
        <v>73</v>
      </c>
      <c r="R84">
        <f>VLOOKUP(Q84,标准数值!C:O,6,FALSE)</f>
        <v>3333.8</v>
      </c>
      <c r="S84">
        <f t="shared" si="26"/>
        <v>200028</v>
      </c>
      <c r="T84">
        <f t="shared" si="28"/>
        <v>15395.999999999971</v>
      </c>
      <c r="U84">
        <f t="shared" si="29"/>
        <v>2565.999999999995</v>
      </c>
    </row>
    <row r="85" spans="8:21" x14ac:dyDescent="0.15">
      <c r="H85">
        <v>74</v>
      </c>
      <c r="I85">
        <f t="shared" si="27"/>
        <v>3590.4</v>
      </c>
      <c r="J85">
        <f t="shared" si="25"/>
        <v>3482688</v>
      </c>
      <c r="P85">
        <v>74</v>
      </c>
      <c r="Q85" s="4">
        <v>74</v>
      </c>
      <c r="R85">
        <f>VLOOKUP(Q85,标准数值!C:O,6,FALSE)</f>
        <v>3590.4</v>
      </c>
      <c r="S85">
        <f t="shared" si="26"/>
        <v>215424</v>
      </c>
      <c r="T85">
        <f t="shared" si="28"/>
        <v>15396</v>
      </c>
      <c r="U85">
        <f t="shared" si="29"/>
        <v>2566</v>
      </c>
    </row>
    <row r="86" spans="8:21" x14ac:dyDescent="0.15">
      <c r="H86">
        <v>75</v>
      </c>
      <c r="I86">
        <f t="shared" si="27"/>
        <v>3847</v>
      </c>
      <c r="J86">
        <f t="shared" si="25"/>
        <v>3731590</v>
      </c>
      <c r="P86">
        <v>75</v>
      </c>
      <c r="Q86" s="4">
        <v>75</v>
      </c>
      <c r="R86">
        <f>VLOOKUP(Q86,标准数值!C:O,6,FALSE)</f>
        <v>3847</v>
      </c>
      <c r="S86">
        <f t="shared" si="26"/>
        <v>230820</v>
      </c>
      <c r="T86">
        <f t="shared" si="28"/>
        <v>15396</v>
      </c>
      <c r="U86">
        <f t="shared" si="29"/>
        <v>2566</v>
      </c>
    </row>
    <row r="87" spans="8:21" x14ac:dyDescent="0.15">
      <c r="H87">
        <v>76</v>
      </c>
      <c r="I87">
        <f t="shared" si="27"/>
        <v>4103.6000000000004</v>
      </c>
      <c r="J87">
        <f t="shared" si="25"/>
        <v>3980492.0000000005</v>
      </c>
      <c r="P87">
        <v>76</v>
      </c>
      <c r="Q87" s="4">
        <v>76</v>
      </c>
      <c r="R87">
        <f>VLOOKUP(Q87,标准数值!C:O,6,FALSE)</f>
        <v>4103.6000000000004</v>
      </c>
      <c r="S87">
        <f t="shared" si="26"/>
        <v>246216.00000000003</v>
      </c>
      <c r="T87">
        <f t="shared" si="28"/>
        <v>15396.000000000029</v>
      </c>
      <c r="U87">
        <f t="shared" si="29"/>
        <v>2566.000000000005</v>
      </c>
    </row>
    <row r="88" spans="8:21" x14ac:dyDescent="0.15">
      <c r="H88">
        <v>77</v>
      </c>
      <c r="I88">
        <f t="shared" si="27"/>
        <v>4360.2000000000007</v>
      </c>
      <c r="J88">
        <f t="shared" si="25"/>
        <v>4229394.0000000009</v>
      </c>
      <c r="P88">
        <v>77</v>
      </c>
      <c r="Q88" s="4">
        <v>77</v>
      </c>
      <c r="R88">
        <f>VLOOKUP(Q88,标准数值!C:O,6,FALSE)</f>
        <v>4360.2000000000007</v>
      </c>
      <c r="S88">
        <f t="shared" si="26"/>
        <v>261612.00000000006</v>
      </c>
      <c r="T88">
        <f t="shared" si="28"/>
        <v>15396.000000000029</v>
      </c>
      <c r="U88">
        <f t="shared" si="29"/>
        <v>2566.000000000005</v>
      </c>
    </row>
    <row r="89" spans="8:21" x14ac:dyDescent="0.15">
      <c r="H89">
        <v>78</v>
      </c>
      <c r="I89">
        <f t="shared" si="27"/>
        <v>4616.8000000000011</v>
      </c>
      <c r="J89">
        <f t="shared" si="25"/>
        <v>4478296.0000000009</v>
      </c>
      <c r="P89">
        <v>78</v>
      </c>
      <c r="Q89" s="4">
        <v>78</v>
      </c>
      <c r="R89">
        <f>VLOOKUP(Q89,标准数值!C:O,6,FALSE)</f>
        <v>4616.8000000000011</v>
      </c>
      <c r="S89">
        <f t="shared" si="26"/>
        <v>277008.00000000006</v>
      </c>
      <c r="T89">
        <f t="shared" si="28"/>
        <v>15396</v>
      </c>
      <c r="U89">
        <f t="shared" si="29"/>
        <v>2566</v>
      </c>
    </row>
    <row r="90" spans="8:21" x14ac:dyDescent="0.15">
      <c r="H90">
        <v>79</v>
      </c>
      <c r="I90">
        <f t="shared" si="27"/>
        <v>4873.4000000000015</v>
      </c>
      <c r="J90">
        <f t="shared" si="25"/>
        <v>4727198.0000000019</v>
      </c>
      <c r="P90">
        <v>79</v>
      </c>
      <c r="Q90" s="4">
        <v>79</v>
      </c>
      <c r="R90">
        <f>VLOOKUP(Q90,标准数值!C:O,6,FALSE)</f>
        <v>4873.4000000000015</v>
      </c>
      <c r="S90">
        <f t="shared" si="26"/>
        <v>292404.00000000012</v>
      </c>
      <c r="T90">
        <f t="shared" si="28"/>
        <v>15396.000000000058</v>
      </c>
      <c r="U90">
        <f t="shared" si="29"/>
        <v>2566.0000000000095</v>
      </c>
    </row>
    <row r="91" spans="8:21" x14ac:dyDescent="0.15">
      <c r="H91">
        <v>80</v>
      </c>
      <c r="I91">
        <f t="shared" si="27"/>
        <v>5130.0000000000018</v>
      </c>
      <c r="J91">
        <f t="shared" si="25"/>
        <v>4976100.0000000019</v>
      </c>
      <c r="P91">
        <v>80</v>
      </c>
      <c r="Q91" s="4">
        <v>80</v>
      </c>
      <c r="R91">
        <f>VLOOKUP(Q91,标准数值!C:O,6,FALSE)</f>
        <v>5130.0000000000018</v>
      </c>
      <c r="S91">
        <f t="shared" si="26"/>
        <v>307800.00000000012</v>
      </c>
      <c r="T91">
        <f t="shared" si="28"/>
        <v>15396</v>
      </c>
      <c r="U91">
        <f t="shared" si="29"/>
        <v>2566</v>
      </c>
    </row>
    <row r="92" spans="8:21" x14ac:dyDescent="0.15">
      <c r="H92">
        <v>81</v>
      </c>
      <c r="I92">
        <f t="shared" si="27"/>
        <v>5643.2000000000016</v>
      </c>
      <c r="J92">
        <f t="shared" si="25"/>
        <v>5473904.0000000019</v>
      </c>
      <c r="P92">
        <v>81</v>
      </c>
      <c r="Q92" s="4">
        <v>81</v>
      </c>
      <c r="R92">
        <f>VLOOKUP(Q92,标准数值!C:O,6,FALSE)</f>
        <v>5643.2000000000016</v>
      </c>
      <c r="S92">
        <f t="shared" si="26"/>
        <v>338592.00000000012</v>
      </c>
      <c r="T92">
        <f t="shared" si="28"/>
        <v>30792</v>
      </c>
      <c r="U92">
        <f t="shared" si="29"/>
        <v>5132</v>
      </c>
    </row>
    <row r="93" spans="8:21" x14ac:dyDescent="0.15">
      <c r="H93">
        <v>82</v>
      </c>
      <c r="I93">
        <f t="shared" si="27"/>
        <v>6156.4000000000015</v>
      </c>
      <c r="J93">
        <f t="shared" si="25"/>
        <v>5971708.0000000019</v>
      </c>
      <c r="P93">
        <v>82</v>
      </c>
      <c r="Q93" s="4">
        <v>82</v>
      </c>
      <c r="R93">
        <f>VLOOKUP(Q93,标准数值!C:O,6,FALSE)</f>
        <v>6156.4000000000015</v>
      </c>
      <c r="S93">
        <f t="shared" si="26"/>
        <v>369384.00000000012</v>
      </c>
      <c r="T93">
        <f t="shared" si="28"/>
        <v>30792</v>
      </c>
      <c r="U93">
        <f t="shared" si="29"/>
        <v>5132</v>
      </c>
    </row>
    <row r="94" spans="8:21" x14ac:dyDescent="0.15">
      <c r="H94">
        <v>83</v>
      </c>
      <c r="I94">
        <f t="shared" si="27"/>
        <v>6669.6000000000013</v>
      </c>
      <c r="J94">
        <f t="shared" si="25"/>
        <v>6469512.0000000009</v>
      </c>
      <c r="P94">
        <v>83</v>
      </c>
      <c r="Q94" s="4">
        <v>83</v>
      </c>
      <c r="R94">
        <f>VLOOKUP(Q94,标准数值!C:O,6,FALSE)</f>
        <v>6669.6000000000013</v>
      </c>
      <c r="S94">
        <f t="shared" si="26"/>
        <v>400176.00000000006</v>
      </c>
      <c r="T94">
        <f t="shared" si="28"/>
        <v>30791.999999999942</v>
      </c>
      <c r="U94">
        <f t="shared" si="29"/>
        <v>5131.99999999999</v>
      </c>
    </row>
    <row r="95" spans="8:21" x14ac:dyDescent="0.15">
      <c r="H95">
        <v>84</v>
      </c>
      <c r="I95">
        <f t="shared" si="27"/>
        <v>7182.8000000000011</v>
      </c>
      <c r="J95">
        <f t="shared" si="25"/>
        <v>6967316.0000000009</v>
      </c>
      <c r="P95">
        <v>84</v>
      </c>
      <c r="Q95" s="4">
        <v>84</v>
      </c>
      <c r="R95">
        <f>VLOOKUP(Q95,标准数值!C:O,6,FALSE)</f>
        <v>7182.8000000000011</v>
      </c>
      <c r="S95">
        <f t="shared" si="26"/>
        <v>430968.00000000006</v>
      </c>
      <c r="T95">
        <f t="shared" si="28"/>
        <v>30792</v>
      </c>
      <c r="U95">
        <f t="shared" si="29"/>
        <v>5132</v>
      </c>
    </row>
    <row r="96" spans="8:21" x14ac:dyDescent="0.15">
      <c r="H96">
        <v>85</v>
      </c>
      <c r="I96">
        <f t="shared" si="27"/>
        <v>7696.0000000000009</v>
      </c>
      <c r="J96">
        <f t="shared" si="25"/>
        <v>7465120.0000000009</v>
      </c>
      <c r="P96">
        <v>85</v>
      </c>
      <c r="Q96" s="4">
        <v>85</v>
      </c>
      <c r="R96">
        <f>VLOOKUP(Q96,标准数值!C:O,6,FALSE)</f>
        <v>7696.0000000000009</v>
      </c>
      <c r="S96">
        <f t="shared" si="26"/>
        <v>461760.00000000006</v>
      </c>
      <c r="T96">
        <f t="shared" si="28"/>
        <v>30792</v>
      </c>
      <c r="U96">
        <f t="shared" si="29"/>
        <v>5132</v>
      </c>
    </row>
    <row r="97" spans="8:21" x14ac:dyDescent="0.15">
      <c r="H97">
        <v>86</v>
      </c>
      <c r="I97">
        <f t="shared" si="27"/>
        <v>8209.2000000000007</v>
      </c>
      <c r="J97">
        <f t="shared" si="25"/>
        <v>7962924.0000000009</v>
      </c>
      <c r="P97">
        <v>86</v>
      </c>
      <c r="Q97" s="4">
        <v>86</v>
      </c>
      <c r="R97">
        <f>VLOOKUP(Q97,标准数值!C:O,6,FALSE)</f>
        <v>8209.2000000000007</v>
      </c>
      <c r="S97">
        <f t="shared" si="26"/>
        <v>492552.00000000006</v>
      </c>
      <c r="T97">
        <f t="shared" si="28"/>
        <v>30792</v>
      </c>
      <c r="U97">
        <f t="shared" si="29"/>
        <v>5132</v>
      </c>
    </row>
    <row r="98" spans="8:21" x14ac:dyDescent="0.15">
      <c r="H98">
        <v>87</v>
      </c>
      <c r="I98">
        <f t="shared" si="27"/>
        <v>8722.4000000000015</v>
      </c>
      <c r="J98">
        <f t="shared" si="25"/>
        <v>8460728.0000000019</v>
      </c>
      <c r="P98">
        <v>87</v>
      </c>
      <c r="Q98" s="4">
        <v>87</v>
      </c>
      <c r="R98">
        <f>VLOOKUP(Q98,标准数值!C:O,6,FALSE)</f>
        <v>8722.4000000000015</v>
      </c>
      <c r="S98">
        <f t="shared" si="26"/>
        <v>523344.00000000012</v>
      </c>
      <c r="T98">
        <f t="shared" si="28"/>
        <v>30792.000000000058</v>
      </c>
      <c r="U98">
        <f t="shared" si="29"/>
        <v>5132.00000000001</v>
      </c>
    </row>
    <row r="99" spans="8:21" x14ac:dyDescent="0.15">
      <c r="H99">
        <v>88</v>
      </c>
      <c r="I99">
        <f t="shared" si="27"/>
        <v>9235.6000000000022</v>
      </c>
      <c r="J99">
        <f t="shared" si="25"/>
        <v>8958532.0000000019</v>
      </c>
      <c r="P99">
        <v>88</v>
      </c>
      <c r="Q99" s="4">
        <v>88</v>
      </c>
      <c r="R99">
        <f>VLOOKUP(Q99,标准数值!C:O,6,FALSE)</f>
        <v>9235.6000000000022</v>
      </c>
      <c r="S99">
        <f t="shared" si="26"/>
        <v>554136.00000000012</v>
      </c>
      <c r="T99">
        <f t="shared" si="28"/>
        <v>30792</v>
      </c>
      <c r="U99">
        <f t="shared" si="29"/>
        <v>5132</v>
      </c>
    </row>
    <row r="100" spans="8:21" x14ac:dyDescent="0.15">
      <c r="H100">
        <v>89</v>
      </c>
      <c r="I100">
        <f t="shared" si="27"/>
        <v>9748.8000000000029</v>
      </c>
      <c r="J100">
        <f t="shared" si="25"/>
        <v>9456336.0000000037</v>
      </c>
      <c r="P100">
        <v>89</v>
      </c>
      <c r="Q100" s="4">
        <v>89</v>
      </c>
      <c r="R100">
        <f>VLOOKUP(Q100,标准数值!C:O,6,FALSE)</f>
        <v>9748.8000000000029</v>
      </c>
      <c r="S100">
        <f t="shared" si="26"/>
        <v>584928.00000000023</v>
      </c>
      <c r="T100">
        <f t="shared" si="28"/>
        <v>30792.000000000116</v>
      </c>
      <c r="U100">
        <f t="shared" si="29"/>
        <v>5132.0000000000191</v>
      </c>
    </row>
    <row r="101" spans="8:21" x14ac:dyDescent="0.15">
      <c r="H101">
        <v>90</v>
      </c>
      <c r="I101">
        <f t="shared" si="27"/>
        <v>10262.000000000004</v>
      </c>
      <c r="J101">
        <f t="shared" si="25"/>
        <v>9954140.0000000037</v>
      </c>
      <c r="P101">
        <v>90</v>
      </c>
      <c r="Q101" s="4">
        <v>90</v>
      </c>
      <c r="R101">
        <f>VLOOKUP(Q101,标准数值!C:O,6,FALSE)</f>
        <v>10262.000000000004</v>
      </c>
      <c r="S101">
        <f t="shared" si="26"/>
        <v>615720.00000000023</v>
      </c>
      <c r="T101">
        <f t="shared" si="28"/>
        <v>30792</v>
      </c>
      <c r="U101">
        <f t="shared" si="29"/>
        <v>5132</v>
      </c>
    </row>
    <row r="102" spans="8:21" x14ac:dyDescent="0.15">
      <c r="H102">
        <v>91</v>
      </c>
      <c r="I102">
        <f t="shared" si="27"/>
        <v>11288.800000000003</v>
      </c>
      <c r="J102">
        <f t="shared" si="25"/>
        <v>10950136.000000004</v>
      </c>
      <c r="P102">
        <v>91</v>
      </c>
      <c r="Q102" s="4">
        <v>91</v>
      </c>
      <c r="R102">
        <f>VLOOKUP(Q102,标准数值!C:O,6,FALSE)</f>
        <v>11288.800000000003</v>
      </c>
      <c r="S102">
        <f t="shared" si="26"/>
        <v>677328.00000000023</v>
      </c>
      <c r="T102">
        <f t="shared" si="28"/>
        <v>61608</v>
      </c>
      <c r="U102">
        <f t="shared" si="29"/>
        <v>10268</v>
      </c>
    </row>
    <row r="103" spans="8:21" x14ac:dyDescent="0.15">
      <c r="H103">
        <v>92</v>
      </c>
      <c r="I103">
        <f t="shared" si="27"/>
        <v>12315.600000000002</v>
      </c>
      <c r="J103">
        <f t="shared" si="25"/>
        <v>11946132.000000002</v>
      </c>
      <c r="P103">
        <v>92</v>
      </c>
      <c r="Q103" s="4">
        <v>92</v>
      </c>
      <c r="R103">
        <f>VLOOKUP(Q103,标准数值!C:O,6,FALSE)</f>
        <v>12315.600000000002</v>
      </c>
      <c r="S103">
        <f t="shared" si="26"/>
        <v>738936.00000000012</v>
      </c>
      <c r="T103">
        <f t="shared" si="28"/>
        <v>61607.999999999884</v>
      </c>
      <c r="U103">
        <f t="shared" si="29"/>
        <v>10267.99999999998</v>
      </c>
    </row>
    <row r="104" spans="8:21" x14ac:dyDescent="0.15">
      <c r="H104">
        <v>93</v>
      </c>
      <c r="I104">
        <f t="shared" si="27"/>
        <v>13342.400000000001</v>
      </c>
      <c r="J104">
        <f t="shared" si="25"/>
        <v>12942128.000000002</v>
      </c>
      <c r="P104">
        <v>93</v>
      </c>
      <c r="Q104" s="4">
        <v>93</v>
      </c>
      <c r="R104">
        <f>VLOOKUP(Q104,标准数值!C:O,6,FALSE)</f>
        <v>13342.400000000001</v>
      </c>
      <c r="S104">
        <f t="shared" si="26"/>
        <v>800544.00000000012</v>
      </c>
      <c r="T104">
        <f t="shared" si="28"/>
        <v>61608</v>
      </c>
      <c r="U104">
        <f t="shared" si="29"/>
        <v>10268</v>
      </c>
    </row>
    <row r="105" spans="8:21" x14ac:dyDescent="0.15">
      <c r="H105">
        <v>94</v>
      </c>
      <c r="I105">
        <f t="shared" si="27"/>
        <v>14369.2</v>
      </c>
      <c r="J105">
        <f t="shared" si="25"/>
        <v>13938124</v>
      </c>
      <c r="P105">
        <v>94</v>
      </c>
      <c r="Q105" s="4">
        <v>94</v>
      </c>
      <c r="R105">
        <f>VLOOKUP(Q105,标准数值!C:O,6,FALSE)</f>
        <v>14369.2</v>
      </c>
      <c r="S105">
        <f t="shared" si="26"/>
        <v>862152</v>
      </c>
      <c r="T105">
        <f t="shared" si="28"/>
        <v>61607.999999999884</v>
      </c>
      <c r="U105">
        <f t="shared" si="29"/>
        <v>10267.99999999998</v>
      </c>
    </row>
    <row r="106" spans="8:21" x14ac:dyDescent="0.15">
      <c r="H106">
        <v>95</v>
      </c>
      <c r="I106">
        <f t="shared" si="27"/>
        <v>15396</v>
      </c>
      <c r="J106">
        <f t="shared" si="25"/>
        <v>14934120</v>
      </c>
      <c r="P106">
        <v>95</v>
      </c>
      <c r="Q106" s="4">
        <v>95</v>
      </c>
      <c r="R106">
        <f>VLOOKUP(Q106,标准数值!C:O,6,FALSE)</f>
        <v>15396</v>
      </c>
      <c r="S106">
        <f t="shared" si="26"/>
        <v>923760</v>
      </c>
      <c r="T106">
        <f t="shared" si="28"/>
        <v>61608</v>
      </c>
      <c r="U106">
        <f t="shared" si="29"/>
        <v>10268</v>
      </c>
    </row>
    <row r="107" spans="8:21" x14ac:dyDescent="0.15">
      <c r="H107">
        <v>96</v>
      </c>
      <c r="I107">
        <f t="shared" si="27"/>
        <v>16422.8</v>
      </c>
      <c r="J107">
        <f t="shared" si="25"/>
        <v>15930116</v>
      </c>
      <c r="P107">
        <v>96</v>
      </c>
      <c r="Q107" s="4">
        <v>96</v>
      </c>
      <c r="R107">
        <f>VLOOKUP(Q107,标准数值!C:O,6,FALSE)</f>
        <v>16422.8</v>
      </c>
      <c r="S107">
        <f t="shared" si="26"/>
        <v>985368</v>
      </c>
      <c r="T107">
        <f t="shared" si="28"/>
        <v>61608</v>
      </c>
      <c r="U107">
        <f t="shared" si="29"/>
        <v>10268</v>
      </c>
    </row>
    <row r="108" spans="8:21" x14ac:dyDescent="0.15">
      <c r="H108">
        <v>97</v>
      </c>
      <c r="I108">
        <f t="shared" si="27"/>
        <v>17449.599999999999</v>
      </c>
      <c r="J108">
        <f t="shared" si="25"/>
        <v>16926112</v>
      </c>
      <c r="P108">
        <v>97</v>
      </c>
      <c r="Q108" s="4">
        <v>97</v>
      </c>
      <c r="R108">
        <f>VLOOKUP(Q108,标准数值!C:O,6,FALSE)</f>
        <v>17449.599999999999</v>
      </c>
      <c r="S108">
        <f t="shared" ref="S108:S111" si="30">S$9*R108</f>
        <v>1046975.9999999999</v>
      </c>
      <c r="T108">
        <f t="shared" si="28"/>
        <v>61607.999999999884</v>
      </c>
      <c r="U108">
        <f t="shared" si="29"/>
        <v>10267.99999999998</v>
      </c>
    </row>
    <row r="109" spans="8:21" x14ac:dyDescent="0.15">
      <c r="H109">
        <v>98</v>
      </c>
      <c r="I109">
        <f t="shared" si="27"/>
        <v>18476.399999999998</v>
      </c>
      <c r="J109">
        <f t="shared" si="25"/>
        <v>17922107.999999996</v>
      </c>
      <c r="P109">
        <v>98</v>
      </c>
      <c r="Q109" s="4">
        <v>98</v>
      </c>
      <c r="R109">
        <f>VLOOKUP(Q109,标准数值!C:O,6,FALSE)</f>
        <v>18476.399999999998</v>
      </c>
      <c r="S109">
        <f t="shared" si="30"/>
        <v>1108583.9999999998</v>
      </c>
      <c r="T109">
        <f t="shared" si="28"/>
        <v>61607.999999999884</v>
      </c>
      <c r="U109">
        <f t="shared" si="29"/>
        <v>10267.99999999998</v>
      </c>
    </row>
    <row r="110" spans="8:21" x14ac:dyDescent="0.15">
      <c r="H110">
        <v>99</v>
      </c>
      <c r="I110">
        <f t="shared" si="27"/>
        <v>19503.199999999997</v>
      </c>
      <c r="J110">
        <f t="shared" si="25"/>
        <v>18918103.999999996</v>
      </c>
      <c r="P110">
        <v>99</v>
      </c>
      <c r="Q110" s="4">
        <v>99</v>
      </c>
      <c r="R110">
        <f>VLOOKUP(Q110,标准数值!C:O,6,FALSE)</f>
        <v>19503.199999999997</v>
      </c>
      <c r="S110">
        <f t="shared" si="30"/>
        <v>1170191.9999999998</v>
      </c>
      <c r="T110">
        <f t="shared" si="28"/>
        <v>61608</v>
      </c>
      <c r="U110">
        <f t="shared" si="29"/>
        <v>10268</v>
      </c>
    </row>
    <row r="111" spans="8:21" x14ac:dyDescent="0.15">
      <c r="H111">
        <v>100</v>
      </c>
      <c r="I111">
        <f t="shared" si="27"/>
        <v>20529.999999999996</v>
      </c>
      <c r="J111">
        <f t="shared" si="25"/>
        <v>19914099.999999996</v>
      </c>
      <c r="P111">
        <v>100</v>
      </c>
      <c r="Q111" s="4">
        <v>100</v>
      </c>
      <c r="R111">
        <f>VLOOKUP(Q111,标准数值!C:O,6,FALSE)</f>
        <v>20529.999999999996</v>
      </c>
      <c r="S111">
        <f t="shared" si="30"/>
        <v>1231799.9999999998</v>
      </c>
      <c r="T111">
        <f t="shared" si="28"/>
        <v>61608</v>
      </c>
      <c r="U111">
        <f t="shared" si="29"/>
        <v>10268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U25"/>
  <sheetViews>
    <sheetView workbookViewId="0">
      <selection activeCell="D18" sqref="D18"/>
    </sheetView>
  </sheetViews>
  <sheetFormatPr baseColWidth="10" defaultRowHeight="15" x14ac:dyDescent="0.15"/>
  <cols>
    <col min="2" max="2" width="29.5" bestFit="1" customWidth="1"/>
    <col min="9" max="9" width="13.5" bestFit="1" customWidth="1"/>
    <col min="12" max="12" width="14.5" bestFit="1" customWidth="1"/>
    <col min="15" max="15" width="21.5" style="9" bestFit="1" customWidth="1"/>
    <col min="16" max="16" width="15.5" bestFit="1" customWidth="1"/>
    <col min="17" max="17" width="12.5" bestFit="1" customWidth="1"/>
    <col min="18" max="18" width="15.5" style="9" bestFit="1" customWidth="1"/>
    <col min="19" max="19" width="20.5" bestFit="1" customWidth="1"/>
    <col min="20" max="20" width="18.5" bestFit="1" customWidth="1"/>
    <col min="21" max="21" width="22.5" style="9" bestFit="1" customWidth="1"/>
  </cols>
  <sheetData>
    <row r="7" spans="2:21" x14ac:dyDescent="0.15">
      <c r="P7" t="s">
        <v>149</v>
      </c>
    </row>
    <row r="8" spans="2:21" x14ac:dyDescent="0.15">
      <c r="P8">
        <v>6</v>
      </c>
    </row>
    <row r="9" spans="2:21" x14ac:dyDescent="0.15">
      <c r="P9" t="s">
        <v>150</v>
      </c>
    </row>
    <row r="10" spans="2:21" x14ac:dyDescent="0.15">
      <c r="P10">
        <v>6</v>
      </c>
    </row>
    <row r="14" spans="2:21" x14ac:dyDescent="0.15">
      <c r="B14" t="s">
        <v>137</v>
      </c>
      <c r="C14" t="s">
        <v>32</v>
      </c>
      <c r="D14" t="s">
        <v>217</v>
      </c>
      <c r="H14" t="s">
        <v>135</v>
      </c>
      <c r="I14" t="s">
        <v>104</v>
      </c>
      <c r="J14" t="s">
        <v>9</v>
      </c>
      <c r="K14" t="s">
        <v>136</v>
      </c>
      <c r="L14" t="s">
        <v>138</v>
      </c>
      <c r="M14" t="s">
        <v>77</v>
      </c>
      <c r="N14" t="s">
        <v>147</v>
      </c>
      <c r="O14" s="9" t="s">
        <v>151</v>
      </c>
      <c r="P14" t="s">
        <v>148</v>
      </c>
      <c r="Q14" t="s">
        <v>152</v>
      </c>
      <c r="R14" s="9" t="s">
        <v>153</v>
      </c>
      <c r="S14" t="s">
        <v>154</v>
      </c>
      <c r="T14" t="s">
        <v>155</v>
      </c>
      <c r="U14" s="9" t="s">
        <v>156</v>
      </c>
    </row>
    <row r="16" spans="2:21" x14ac:dyDescent="0.15">
      <c r="H16">
        <v>1</v>
      </c>
      <c r="I16" s="4">
        <v>1</v>
      </c>
      <c r="J16">
        <f>VLOOKUP(I16,标准数值!A:O,8,FALSE)</f>
        <v>4</v>
      </c>
      <c r="K16">
        <f>J16-J15</f>
        <v>4</v>
      </c>
    </row>
    <row r="17" spans="2:21" x14ac:dyDescent="0.15">
      <c r="H17">
        <v>2</v>
      </c>
      <c r="I17" s="4">
        <v>20</v>
      </c>
      <c r="J17">
        <f>VLOOKUP(I17,标准数值!A:O,8,FALSE)</f>
        <v>80</v>
      </c>
      <c r="K17">
        <f t="shared" ref="K17:K24" si="0">J17-J16</f>
        <v>76</v>
      </c>
      <c r="L17" t="s">
        <v>139</v>
      </c>
      <c r="M17">
        <f>VLOOKUP(I17,标准数值!A:B,2,FALSE)</f>
        <v>1.0004953230843547</v>
      </c>
      <c r="N17">
        <f>M17-M16</f>
        <v>1.0004953230843547</v>
      </c>
      <c r="O17" s="9">
        <v>1</v>
      </c>
      <c r="P17">
        <f>P$10*P$8*O17</f>
        <v>36</v>
      </c>
      <c r="Q17">
        <f>P17/N17</f>
        <v>35.98217719700898</v>
      </c>
      <c r="R17" s="9">
        <f>ROUND(Q17,0)</f>
        <v>36</v>
      </c>
      <c r="S17">
        <f>O17*6</f>
        <v>6</v>
      </c>
      <c r="T17">
        <f>K17/S17</f>
        <v>12.666666666666666</v>
      </c>
      <c r="U17" s="9">
        <f>INT(T17)</f>
        <v>12</v>
      </c>
    </row>
    <row r="18" spans="2:21" x14ac:dyDescent="0.15">
      <c r="B18" t="s">
        <v>139</v>
      </c>
      <c r="C18">
        <f>U17</f>
        <v>12</v>
      </c>
      <c r="D18">
        <f>S17*6</f>
        <v>36</v>
      </c>
      <c r="H18">
        <v>3</v>
      </c>
      <c r="I18" s="4">
        <v>30</v>
      </c>
      <c r="J18">
        <f>VLOOKUP(I18,标准数值!A:O,8,FALSE)</f>
        <v>160</v>
      </c>
      <c r="K18">
        <f t="shared" si="0"/>
        <v>80</v>
      </c>
      <c r="L18" t="s">
        <v>140</v>
      </c>
      <c r="M18">
        <f>VLOOKUP(I18,标准数值!A:B,2,FALSE)</f>
        <v>2.0014861532465944</v>
      </c>
      <c r="N18">
        <f>M18-M17</f>
        <v>1.0009908301622397</v>
      </c>
      <c r="O18" s="9">
        <v>1</v>
      </c>
      <c r="P18">
        <f t="shared" ref="P18:P24" si="1">P$10*P$8*O18</f>
        <v>36</v>
      </c>
      <c r="Q18">
        <f t="shared" ref="Q18:Q23" si="2">P18/N18</f>
        <v>35.964365421974101</v>
      </c>
      <c r="R18" s="9">
        <f t="shared" ref="R18:R24" si="3">ROUND(Q18,0)</f>
        <v>36</v>
      </c>
      <c r="S18">
        <f t="shared" ref="S18:S23" si="4">O18*6</f>
        <v>6</v>
      </c>
      <c r="T18">
        <f t="shared" ref="T18:T23" si="5">K18/S18</f>
        <v>13.333333333333334</v>
      </c>
      <c r="U18" s="9">
        <f t="shared" ref="U18:U24" si="6">INT(T18)</f>
        <v>13</v>
      </c>
    </row>
    <row r="19" spans="2:21" x14ac:dyDescent="0.15">
      <c r="B19" t="s">
        <v>140</v>
      </c>
      <c r="C19">
        <f t="shared" ref="C19:C25" si="7">U18</f>
        <v>13</v>
      </c>
      <c r="D19">
        <f t="shared" ref="D19:D25" si="8">S18*6</f>
        <v>36</v>
      </c>
      <c r="H19">
        <v>4</v>
      </c>
      <c r="I19" s="4">
        <v>40</v>
      </c>
      <c r="J19">
        <f>VLOOKUP(I19,标准数值!A:O,8,FALSE)</f>
        <v>320</v>
      </c>
      <c r="K19">
        <f t="shared" si="0"/>
        <v>160</v>
      </c>
      <c r="L19" t="s">
        <v>141</v>
      </c>
      <c r="M19">
        <f>VLOOKUP(I19,标准数值!A:B,2,FALSE)</f>
        <v>4.0039635660546686</v>
      </c>
      <c r="N19">
        <f t="shared" ref="N19:N24" si="9">M19-M18</f>
        <v>2.0024774128080742</v>
      </c>
      <c r="O19" s="9">
        <v>2</v>
      </c>
      <c r="P19">
        <f t="shared" si="1"/>
        <v>72</v>
      </c>
      <c r="Q19">
        <f t="shared" si="2"/>
        <v>35.955461739283436</v>
      </c>
      <c r="R19" s="9">
        <f t="shared" si="3"/>
        <v>36</v>
      </c>
      <c r="S19">
        <f t="shared" si="4"/>
        <v>12</v>
      </c>
      <c r="T19">
        <f t="shared" si="5"/>
        <v>13.333333333333334</v>
      </c>
      <c r="U19" s="9">
        <f t="shared" si="6"/>
        <v>13</v>
      </c>
    </row>
    <row r="20" spans="2:21" x14ac:dyDescent="0.15">
      <c r="B20" t="s">
        <v>141</v>
      </c>
      <c r="C20">
        <f t="shared" si="7"/>
        <v>13</v>
      </c>
      <c r="D20">
        <f t="shared" si="8"/>
        <v>72</v>
      </c>
      <c r="H20">
        <v>5</v>
      </c>
      <c r="I20" s="4">
        <v>50</v>
      </c>
      <c r="J20">
        <f>VLOOKUP(I20,标准数值!A:O,8,FALSE)</f>
        <v>640</v>
      </c>
      <c r="K20">
        <f t="shared" si="0"/>
        <v>320</v>
      </c>
      <c r="L20" t="s">
        <v>142</v>
      </c>
      <c r="M20">
        <f>VLOOKUP(I20,标准数值!A:B,2,FALSE)</f>
        <v>8.0099101421652552</v>
      </c>
      <c r="N20">
        <f t="shared" si="9"/>
        <v>4.0059465761105866</v>
      </c>
      <c r="O20" s="9">
        <v>2</v>
      </c>
      <c r="P20">
        <f t="shared" si="1"/>
        <v>72</v>
      </c>
      <c r="Q20">
        <f t="shared" si="2"/>
        <v>17.973280130436866</v>
      </c>
      <c r="R20" s="9">
        <f t="shared" si="3"/>
        <v>18</v>
      </c>
      <c r="S20">
        <f t="shared" si="4"/>
        <v>12</v>
      </c>
      <c r="T20">
        <f t="shared" si="5"/>
        <v>26.666666666666668</v>
      </c>
      <c r="U20" s="9">
        <f t="shared" si="6"/>
        <v>26</v>
      </c>
    </row>
    <row r="21" spans="2:21" x14ac:dyDescent="0.15">
      <c r="B21" t="s">
        <v>142</v>
      </c>
      <c r="C21">
        <f t="shared" si="7"/>
        <v>26</v>
      </c>
      <c r="D21">
        <f t="shared" si="8"/>
        <v>72</v>
      </c>
      <c r="H21">
        <v>6</v>
      </c>
      <c r="I21" s="4">
        <v>60</v>
      </c>
      <c r="J21">
        <f>VLOOKUP(I21,标准数值!A:O,8,FALSE)</f>
        <v>1280.9999999999998</v>
      </c>
      <c r="K21">
        <f t="shared" si="0"/>
        <v>640.99999999999977</v>
      </c>
      <c r="L21" t="s">
        <v>143</v>
      </c>
      <c r="M21">
        <f>VLOOKUP(I21,标准数值!A:B,2,FALSE)</f>
        <v>16.023787286551403</v>
      </c>
      <c r="N21">
        <f t="shared" si="9"/>
        <v>8.0138771443861483</v>
      </c>
      <c r="O21" s="9">
        <v>2</v>
      </c>
      <c r="P21">
        <f t="shared" si="1"/>
        <v>72</v>
      </c>
      <c r="Q21">
        <f t="shared" si="2"/>
        <v>8.9844152465498137</v>
      </c>
      <c r="R21" s="9">
        <f t="shared" si="3"/>
        <v>9</v>
      </c>
      <c r="S21">
        <f t="shared" si="4"/>
        <v>12</v>
      </c>
      <c r="T21">
        <f t="shared" si="5"/>
        <v>53.41666666666665</v>
      </c>
      <c r="U21" s="9">
        <f t="shared" si="6"/>
        <v>53</v>
      </c>
    </row>
    <row r="22" spans="2:21" x14ac:dyDescent="0.15">
      <c r="B22" t="s">
        <v>143</v>
      </c>
      <c r="C22">
        <f t="shared" si="7"/>
        <v>53</v>
      </c>
      <c r="D22">
        <f t="shared" si="8"/>
        <v>72</v>
      </c>
      <c r="H22">
        <v>7</v>
      </c>
      <c r="I22" s="4">
        <v>70</v>
      </c>
      <c r="J22">
        <f>VLOOKUP(I22,标准数值!A:O,8,FALSE)</f>
        <v>2564.0000000000005</v>
      </c>
      <c r="K22">
        <f t="shared" si="0"/>
        <v>1283.0000000000007</v>
      </c>
      <c r="L22" t="s">
        <v>144</v>
      </c>
      <c r="M22">
        <f>VLOOKUP(I22,标准数值!A:B,2,FALSE)</f>
        <v>32.055510542249102</v>
      </c>
      <c r="N22">
        <f t="shared" si="9"/>
        <v>16.031723255697699</v>
      </c>
      <c r="O22" s="9">
        <v>2</v>
      </c>
      <c r="P22">
        <f t="shared" si="1"/>
        <v>72</v>
      </c>
      <c r="Q22">
        <f t="shared" si="2"/>
        <v>4.4910954893393065</v>
      </c>
      <c r="R22" s="9">
        <f t="shared" si="3"/>
        <v>4</v>
      </c>
      <c r="S22">
        <f t="shared" si="4"/>
        <v>12</v>
      </c>
      <c r="T22">
        <f t="shared" si="5"/>
        <v>106.91666666666673</v>
      </c>
      <c r="U22" s="9">
        <f t="shared" si="6"/>
        <v>106</v>
      </c>
    </row>
    <row r="23" spans="2:21" x14ac:dyDescent="0.15">
      <c r="B23" t="s">
        <v>144</v>
      </c>
      <c r="C23">
        <f t="shared" si="7"/>
        <v>106</v>
      </c>
      <c r="D23">
        <f t="shared" si="8"/>
        <v>72</v>
      </c>
      <c r="H23">
        <v>8</v>
      </c>
      <c r="I23" s="4">
        <v>80</v>
      </c>
      <c r="J23">
        <f>VLOOKUP(I23,标准数值!A:O,8,FALSE)</f>
        <v>5130.0000000000018</v>
      </c>
      <c r="K23">
        <f t="shared" si="0"/>
        <v>2566.0000000000014</v>
      </c>
      <c r="L23" t="s">
        <v>145</v>
      </c>
      <c r="M23">
        <f>VLOOKUP(I23,标准数值!A:B,2,FALSE)</f>
        <v>64.126896953172889</v>
      </c>
      <c r="N23">
        <f t="shared" si="9"/>
        <v>32.071386410923786</v>
      </c>
      <c r="O23" s="9">
        <v>3</v>
      </c>
      <c r="P23">
        <f t="shared" si="1"/>
        <v>108</v>
      </c>
      <c r="Q23">
        <f t="shared" si="2"/>
        <v>3.3674877230506719</v>
      </c>
      <c r="R23" s="9">
        <f t="shared" si="3"/>
        <v>3</v>
      </c>
      <c r="S23">
        <f t="shared" si="4"/>
        <v>18</v>
      </c>
      <c r="T23">
        <f t="shared" si="5"/>
        <v>142.55555555555563</v>
      </c>
      <c r="U23" s="9">
        <f t="shared" si="6"/>
        <v>142</v>
      </c>
    </row>
    <row r="24" spans="2:21" x14ac:dyDescent="0.15">
      <c r="B24" t="s">
        <v>145</v>
      </c>
      <c r="C24">
        <f t="shared" si="7"/>
        <v>142</v>
      </c>
      <c r="D24">
        <f t="shared" si="8"/>
        <v>108</v>
      </c>
      <c r="H24">
        <v>9</v>
      </c>
      <c r="I24" s="4">
        <v>90</v>
      </c>
      <c r="J24">
        <f>VLOOKUP(I24,标准数值!A:O,8,FALSE)</f>
        <v>10262.000000000004</v>
      </c>
      <c r="K24">
        <f t="shared" si="0"/>
        <v>5132.0000000000018</v>
      </c>
      <c r="L24" t="s">
        <v>146</v>
      </c>
      <c r="M24">
        <f>VLOOKUP(I24,标准数值!A:B,2,FALSE)</f>
        <v>128.28555350640582</v>
      </c>
      <c r="N24">
        <f t="shared" si="9"/>
        <v>64.15865655323293</v>
      </c>
      <c r="O24" s="9">
        <v>5</v>
      </c>
      <c r="P24">
        <f t="shared" si="1"/>
        <v>180</v>
      </c>
      <c r="Q24">
        <f t="shared" ref="Q24" si="10">P24/N24</f>
        <v>2.8055450296196995</v>
      </c>
      <c r="R24" s="9">
        <f t="shared" si="3"/>
        <v>3</v>
      </c>
      <c r="S24">
        <f t="shared" ref="S24" si="11">O24*6</f>
        <v>30</v>
      </c>
      <c r="T24">
        <f t="shared" ref="T24" si="12">K24/S24</f>
        <v>171.06666666666672</v>
      </c>
      <c r="U24" s="9">
        <f t="shared" si="6"/>
        <v>171</v>
      </c>
    </row>
    <row r="25" spans="2:21" x14ac:dyDescent="0.15">
      <c r="B25" t="s">
        <v>146</v>
      </c>
      <c r="C25">
        <f t="shared" si="7"/>
        <v>171</v>
      </c>
      <c r="D25">
        <f t="shared" si="8"/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标准数值</vt:lpstr>
      <vt:lpstr>思考</vt:lpstr>
      <vt:lpstr>属性增长值</vt:lpstr>
      <vt:lpstr>天数与奖励与等级</vt:lpstr>
      <vt:lpstr>角色经验表</vt:lpstr>
      <vt:lpstr>工作表1</vt:lpstr>
      <vt:lpstr>资源价值</vt:lpstr>
      <vt:lpstr>金币需求</vt:lpstr>
      <vt:lpstr>装备进阶材料</vt:lpstr>
      <vt:lpstr>猎命</vt:lpstr>
      <vt:lpstr>历练的需求</vt:lpstr>
      <vt:lpstr>装备强化需求</vt:lpstr>
      <vt:lpstr>水晶的需求</vt:lpstr>
      <vt:lpstr>阵型</vt:lpstr>
      <vt:lpstr>角色升星材料的需求</vt:lpstr>
      <vt:lpstr>角色碎片的获得与消耗</vt:lpstr>
      <vt:lpstr>角色强化</vt:lpstr>
      <vt:lpstr>new角色强化</vt:lpstr>
      <vt:lpstr>珠宝</vt:lpstr>
      <vt:lpstr>坐骑</vt:lpstr>
      <vt:lpstr>宝石估算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2017-02-10T06:25:10Z</dcterms:created>
  <dcterms:modified xsi:type="dcterms:W3CDTF">2017-06-14T08:01:52Z</dcterms:modified>
</cp:coreProperties>
</file>