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ibm\Desktop\"/>
    </mc:Choice>
  </mc:AlternateContent>
  <bookViews>
    <workbookView xWindow="0" yWindow="0" windowWidth="28695" windowHeight="13050" xr2:uid="{00000000-000D-0000-FFFF-FFFF00000000}"/>
  </bookViews>
  <sheets>
    <sheet name="运营里程 (2)" sheetId="14" r:id="rId1"/>
    <sheet name="运营里程" sheetId="7" r:id="rId2"/>
    <sheet name="总表" sheetId="11" r:id="rId3"/>
    <sheet name="统计数据" sheetId="8" r:id="rId4"/>
    <sheet name="建设速度" sheetId="10" r:id="rId5"/>
    <sheet name="Sheet1" sheetId="9" r:id="rId6"/>
    <sheet name="有轨电车" sheetId="12" r:id="rId7"/>
    <sheet name="其他制式" sheetId="13" r:id="rId8"/>
  </sheets>
  <definedNames>
    <definedName name="_xlnm.Print_Area" localSheetId="4">建设速度!$A$1:$I$32</definedName>
    <definedName name="_xlnm.Print_Area" localSheetId="3">统计数据!$N$44:$Y$80</definedName>
    <definedName name="_xlnm.Print_Area" localSheetId="1">运营里程!$A$1:$H$141</definedName>
    <definedName name="_xlnm.Print_Area" localSheetId="0">'运营里程 (2)'!$A$1:$U$143</definedName>
    <definedName name="_xlnm.Print_Area" localSheetId="2">总表!$A$2:$J$145</definedName>
  </definedNames>
  <calcPr calcId="171027"/>
</workbook>
</file>

<file path=xl/calcChain.xml><?xml version="1.0" encoding="utf-8"?>
<calcChain xmlns="http://schemas.openxmlformats.org/spreadsheetml/2006/main">
  <c r="F31" i="10" l="1"/>
  <c r="G31" i="10" s="1"/>
  <c r="F30" i="10"/>
  <c r="G30" i="10" s="1"/>
  <c r="F29" i="10"/>
  <c r="G29" i="10" s="1"/>
  <c r="F28" i="10"/>
  <c r="G28" i="10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G4" i="10" s="1"/>
  <c r="F3" i="10"/>
  <c r="G3" i="10" s="1"/>
  <c r="I143" i="11"/>
  <c r="I142" i="11"/>
  <c r="I140" i="11"/>
  <c r="I139" i="11"/>
  <c r="I138" i="11"/>
  <c r="I136" i="11"/>
  <c r="I135" i="11"/>
  <c r="I133" i="11"/>
  <c r="I131" i="11"/>
  <c r="I129" i="11"/>
  <c r="I127" i="11"/>
  <c r="I125" i="11"/>
  <c r="I123" i="11"/>
  <c r="I120" i="11"/>
  <c r="I117" i="11"/>
  <c r="I114" i="11"/>
  <c r="I112" i="11"/>
  <c r="I109" i="11"/>
  <c r="I106" i="11"/>
  <c r="I103" i="11"/>
  <c r="I100" i="11"/>
  <c r="I96" i="11"/>
  <c r="I91" i="11"/>
  <c r="I85" i="11"/>
  <c r="I78" i="11"/>
  <c r="I72" i="11"/>
  <c r="I64" i="11"/>
  <c r="I55" i="11"/>
  <c r="I42" i="11"/>
  <c r="I21" i="11"/>
  <c r="I4" i="11"/>
  <c r="AS141" i="7"/>
  <c r="AR141" i="7"/>
  <c r="AQ141" i="7"/>
  <c r="AP141" i="7"/>
  <c r="AO141" i="7"/>
  <c r="AN141" i="7"/>
  <c r="AM141" i="7"/>
  <c r="AL141" i="7"/>
  <c r="AK141" i="7"/>
  <c r="AJ141" i="7"/>
  <c r="AH141" i="7"/>
  <c r="AG141" i="7"/>
  <c r="AF141" i="7"/>
  <c r="AE141" i="7"/>
  <c r="AD141" i="7"/>
  <c r="AC141" i="7"/>
  <c r="AB141" i="7"/>
  <c r="Z141" i="7"/>
  <c r="Y141" i="7"/>
  <c r="X141" i="7"/>
  <c r="W141" i="7"/>
  <c r="V141" i="7"/>
  <c r="U141" i="7"/>
  <c r="T141" i="7"/>
  <c r="S141" i="7"/>
  <c r="R141" i="7"/>
  <c r="Q141" i="7"/>
  <c r="O141" i="7"/>
  <c r="N141" i="7"/>
  <c r="M141" i="7"/>
  <c r="L141" i="7"/>
  <c r="K141" i="7"/>
  <c r="J141" i="7"/>
  <c r="I141" i="7"/>
  <c r="AS140" i="7"/>
  <c r="AR140" i="7"/>
  <c r="AQ140" i="7"/>
  <c r="AP140" i="7"/>
  <c r="AO140" i="7"/>
  <c r="AN140" i="7"/>
  <c r="AM140" i="7"/>
  <c r="AL140" i="7"/>
  <c r="AK140" i="7"/>
  <c r="AJ140" i="7"/>
  <c r="AH140" i="7"/>
  <c r="AG140" i="7"/>
  <c r="AF140" i="7"/>
  <c r="AE140" i="7"/>
  <c r="AD140" i="7"/>
  <c r="AC140" i="7"/>
  <c r="AB140" i="7"/>
  <c r="Z140" i="7"/>
  <c r="Y140" i="7"/>
  <c r="X140" i="7"/>
  <c r="W140" i="7"/>
  <c r="V140" i="7"/>
  <c r="U140" i="7"/>
  <c r="T140" i="7"/>
  <c r="S140" i="7"/>
  <c r="R140" i="7"/>
  <c r="Q140" i="7"/>
  <c r="O140" i="7"/>
  <c r="N140" i="7"/>
  <c r="M140" i="7"/>
  <c r="L140" i="7"/>
  <c r="K140" i="7"/>
  <c r="J140" i="7"/>
  <c r="I140" i="7"/>
  <c r="AS139" i="7"/>
  <c r="AR139" i="7"/>
  <c r="AQ139" i="7"/>
  <c r="AP139" i="7"/>
  <c r="AO139" i="7"/>
  <c r="AN139" i="7"/>
  <c r="AM139" i="7"/>
  <c r="AL139" i="7"/>
  <c r="AK139" i="7"/>
  <c r="AJ139" i="7"/>
  <c r="AH139" i="7"/>
  <c r="AG139" i="7"/>
  <c r="AF139" i="7"/>
  <c r="AE139" i="7"/>
  <c r="AD139" i="7"/>
  <c r="AC139" i="7"/>
  <c r="AB139" i="7"/>
  <c r="Z139" i="7"/>
  <c r="Y139" i="7"/>
  <c r="X139" i="7"/>
  <c r="W139" i="7"/>
  <c r="V139" i="7"/>
  <c r="U139" i="7"/>
  <c r="T139" i="7"/>
  <c r="S139" i="7"/>
  <c r="R139" i="7"/>
  <c r="Q139" i="7"/>
  <c r="O139" i="7"/>
  <c r="N139" i="7"/>
  <c r="M139" i="7"/>
  <c r="L139" i="7"/>
  <c r="K139" i="7"/>
  <c r="J139" i="7"/>
  <c r="I139" i="7"/>
  <c r="AS138" i="7"/>
  <c r="AR138" i="7"/>
  <c r="AQ138" i="7"/>
  <c r="AP138" i="7"/>
  <c r="AO138" i="7"/>
  <c r="AN138" i="7"/>
  <c r="AM138" i="7"/>
  <c r="AL138" i="7"/>
  <c r="AK138" i="7"/>
  <c r="AJ138" i="7"/>
  <c r="AH138" i="7"/>
  <c r="AG138" i="7"/>
  <c r="AF138" i="7"/>
  <c r="AE138" i="7"/>
  <c r="AD138" i="7"/>
  <c r="AC138" i="7"/>
  <c r="AB138" i="7"/>
  <c r="Z138" i="7"/>
  <c r="Y138" i="7"/>
  <c r="X138" i="7"/>
  <c r="W138" i="7"/>
  <c r="V138" i="7"/>
  <c r="U138" i="7"/>
  <c r="T138" i="7"/>
  <c r="S138" i="7"/>
  <c r="R138" i="7"/>
  <c r="Q138" i="7"/>
  <c r="O138" i="7"/>
  <c r="N138" i="7"/>
  <c r="M138" i="7"/>
  <c r="L138" i="7"/>
  <c r="K138" i="7"/>
  <c r="J138" i="7"/>
  <c r="I138" i="7"/>
  <c r="AS137" i="7"/>
  <c r="AR137" i="7"/>
  <c r="AQ137" i="7"/>
  <c r="AP137" i="7"/>
  <c r="AO137" i="7"/>
  <c r="AN137" i="7"/>
  <c r="AM137" i="7"/>
  <c r="AL137" i="7"/>
  <c r="AK137" i="7"/>
  <c r="AJ137" i="7"/>
  <c r="AH137" i="7"/>
  <c r="AG137" i="7"/>
  <c r="AF137" i="7"/>
  <c r="AE137" i="7"/>
  <c r="AD137" i="7"/>
  <c r="AC137" i="7"/>
  <c r="AB137" i="7"/>
  <c r="Z137" i="7"/>
  <c r="Y137" i="7"/>
  <c r="X137" i="7"/>
  <c r="W137" i="7"/>
  <c r="V137" i="7"/>
  <c r="U137" i="7"/>
  <c r="T137" i="7"/>
  <c r="S137" i="7"/>
  <c r="R137" i="7"/>
  <c r="Q137" i="7"/>
  <c r="O137" i="7"/>
  <c r="N137" i="7"/>
  <c r="M137" i="7"/>
  <c r="L137" i="7"/>
  <c r="K137" i="7"/>
  <c r="J137" i="7"/>
  <c r="I137" i="7"/>
  <c r="AS136" i="7"/>
  <c r="AR136" i="7"/>
  <c r="AQ136" i="7"/>
  <c r="AP136" i="7"/>
  <c r="AO136" i="7"/>
  <c r="AN136" i="7"/>
  <c r="AM136" i="7"/>
  <c r="AL136" i="7"/>
  <c r="AK136" i="7"/>
  <c r="AJ136" i="7"/>
  <c r="AH136" i="7"/>
  <c r="AG136" i="7"/>
  <c r="AF136" i="7"/>
  <c r="AE136" i="7"/>
  <c r="AD136" i="7"/>
  <c r="AC136" i="7"/>
  <c r="AB136" i="7"/>
  <c r="Z136" i="7"/>
  <c r="Y136" i="7"/>
  <c r="X136" i="7"/>
  <c r="W136" i="7"/>
  <c r="V136" i="7"/>
  <c r="U136" i="7"/>
  <c r="T136" i="7"/>
  <c r="S136" i="7"/>
  <c r="R136" i="7"/>
  <c r="Q136" i="7"/>
  <c r="O136" i="7"/>
  <c r="N136" i="7"/>
  <c r="M136" i="7"/>
  <c r="L136" i="7"/>
  <c r="K136" i="7"/>
  <c r="J136" i="7"/>
  <c r="I136" i="7"/>
  <c r="AS135" i="7"/>
  <c r="AR135" i="7"/>
  <c r="AQ135" i="7"/>
  <c r="AP135" i="7"/>
  <c r="AO135" i="7"/>
  <c r="AN135" i="7"/>
  <c r="AM135" i="7"/>
  <c r="AL135" i="7"/>
  <c r="AK135" i="7"/>
  <c r="AJ135" i="7"/>
  <c r="AH135" i="7"/>
  <c r="AG135" i="7"/>
  <c r="AF135" i="7"/>
  <c r="AE135" i="7"/>
  <c r="AD135" i="7"/>
  <c r="AC135" i="7"/>
  <c r="AB135" i="7"/>
  <c r="Z135" i="7"/>
  <c r="Y135" i="7"/>
  <c r="X135" i="7"/>
  <c r="W135" i="7"/>
  <c r="V135" i="7"/>
  <c r="U135" i="7"/>
  <c r="T135" i="7"/>
  <c r="S135" i="7"/>
  <c r="R135" i="7"/>
  <c r="Q135" i="7"/>
  <c r="O135" i="7"/>
  <c r="N135" i="7"/>
  <c r="M135" i="7"/>
  <c r="L135" i="7"/>
  <c r="K135" i="7"/>
  <c r="J135" i="7"/>
  <c r="I135" i="7"/>
  <c r="AS134" i="7"/>
  <c r="AR134" i="7"/>
  <c r="AQ134" i="7"/>
  <c r="AP134" i="7"/>
  <c r="AO134" i="7"/>
  <c r="AN134" i="7"/>
  <c r="AM134" i="7"/>
  <c r="AL134" i="7"/>
  <c r="AK134" i="7"/>
  <c r="AJ134" i="7"/>
  <c r="AH134" i="7"/>
  <c r="AG134" i="7"/>
  <c r="AF134" i="7"/>
  <c r="AE134" i="7"/>
  <c r="AD134" i="7"/>
  <c r="AC134" i="7"/>
  <c r="AB134" i="7"/>
  <c r="Z134" i="7"/>
  <c r="Y134" i="7"/>
  <c r="X134" i="7"/>
  <c r="W134" i="7"/>
  <c r="V134" i="7"/>
  <c r="U134" i="7"/>
  <c r="T134" i="7"/>
  <c r="S134" i="7"/>
  <c r="R134" i="7"/>
  <c r="Q134" i="7"/>
  <c r="O134" i="7"/>
  <c r="N134" i="7"/>
  <c r="M134" i="7"/>
  <c r="L134" i="7"/>
  <c r="K134" i="7"/>
  <c r="J134" i="7"/>
  <c r="I134" i="7"/>
  <c r="AS133" i="7"/>
  <c r="AR133" i="7"/>
  <c r="AQ133" i="7"/>
  <c r="AP133" i="7"/>
  <c r="AO133" i="7"/>
  <c r="AN133" i="7"/>
  <c r="AM133" i="7"/>
  <c r="AL133" i="7"/>
  <c r="AK133" i="7"/>
  <c r="AJ133" i="7"/>
  <c r="AH133" i="7"/>
  <c r="AG133" i="7"/>
  <c r="AF133" i="7"/>
  <c r="AE133" i="7"/>
  <c r="AD133" i="7"/>
  <c r="AC133" i="7"/>
  <c r="AB133" i="7"/>
  <c r="Z133" i="7"/>
  <c r="Y133" i="7"/>
  <c r="X133" i="7"/>
  <c r="W133" i="7"/>
  <c r="V133" i="7"/>
  <c r="U133" i="7"/>
  <c r="T133" i="7"/>
  <c r="S133" i="7"/>
  <c r="R133" i="7"/>
  <c r="Q133" i="7"/>
  <c r="O133" i="7"/>
  <c r="N133" i="7"/>
  <c r="M133" i="7"/>
  <c r="L133" i="7"/>
  <c r="K133" i="7"/>
  <c r="J133" i="7"/>
  <c r="I133" i="7"/>
  <c r="AS132" i="7"/>
  <c r="AR132" i="7"/>
  <c r="AQ132" i="7"/>
  <c r="AP132" i="7"/>
  <c r="AO132" i="7"/>
  <c r="AN132" i="7"/>
  <c r="AM132" i="7"/>
  <c r="AL132" i="7"/>
  <c r="AK132" i="7"/>
  <c r="AJ132" i="7"/>
  <c r="AH132" i="7"/>
  <c r="AG132" i="7"/>
  <c r="AF132" i="7"/>
  <c r="AE132" i="7"/>
  <c r="AD132" i="7"/>
  <c r="AC132" i="7"/>
  <c r="AB132" i="7"/>
  <c r="Z132" i="7"/>
  <c r="Y132" i="7"/>
  <c r="X132" i="7"/>
  <c r="W132" i="7"/>
  <c r="V132" i="7"/>
  <c r="U132" i="7"/>
  <c r="T132" i="7"/>
  <c r="S132" i="7"/>
  <c r="R132" i="7"/>
  <c r="Q132" i="7"/>
  <c r="O132" i="7"/>
  <c r="N132" i="7"/>
  <c r="M132" i="7"/>
  <c r="L132" i="7"/>
  <c r="K132" i="7"/>
  <c r="J132" i="7"/>
  <c r="I132" i="7"/>
  <c r="AS131" i="7"/>
  <c r="AR131" i="7"/>
  <c r="AQ131" i="7"/>
  <c r="AP131" i="7"/>
  <c r="AO131" i="7"/>
  <c r="AN131" i="7"/>
  <c r="AM131" i="7"/>
  <c r="AL131" i="7"/>
  <c r="AK131" i="7"/>
  <c r="AJ131" i="7"/>
  <c r="AH131" i="7"/>
  <c r="AG131" i="7"/>
  <c r="AF131" i="7"/>
  <c r="AE131" i="7"/>
  <c r="AD131" i="7"/>
  <c r="AC131" i="7"/>
  <c r="AB131" i="7"/>
  <c r="Z131" i="7"/>
  <c r="Y131" i="7"/>
  <c r="X131" i="7"/>
  <c r="W131" i="7"/>
  <c r="V131" i="7"/>
  <c r="U131" i="7"/>
  <c r="T131" i="7"/>
  <c r="S131" i="7"/>
  <c r="R131" i="7"/>
  <c r="Q131" i="7"/>
  <c r="O131" i="7"/>
  <c r="N131" i="7"/>
  <c r="M131" i="7"/>
  <c r="L131" i="7"/>
  <c r="K131" i="7"/>
  <c r="J131" i="7"/>
  <c r="I131" i="7"/>
  <c r="AS130" i="7"/>
  <c r="AR130" i="7"/>
  <c r="AQ130" i="7"/>
  <c r="AP130" i="7"/>
  <c r="AO130" i="7"/>
  <c r="AN130" i="7"/>
  <c r="AM130" i="7"/>
  <c r="AL130" i="7"/>
  <c r="AK130" i="7"/>
  <c r="AJ130" i="7"/>
  <c r="AH130" i="7"/>
  <c r="AG130" i="7"/>
  <c r="AF130" i="7"/>
  <c r="AE130" i="7"/>
  <c r="AD130" i="7"/>
  <c r="AC130" i="7"/>
  <c r="AB130" i="7"/>
  <c r="Z130" i="7"/>
  <c r="Y130" i="7"/>
  <c r="X130" i="7"/>
  <c r="W130" i="7"/>
  <c r="V130" i="7"/>
  <c r="U130" i="7"/>
  <c r="T130" i="7"/>
  <c r="S130" i="7"/>
  <c r="R130" i="7"/>
  <c r="Q130" i="7"/>
  <c r="O130" i="7"/>
  <c r="N130" i="7"/>
  <c r="M130" i="7"/>
  <c r="L130" i="7"/>
  <c r="K130" i="7"/>
  <c r="J130" i="7"/>
  <c r="I130" i="7"/>
  <c r="AS129" i="7"/>
  <c r="AR129" i="7"/>
  <c r="AQ129" i="7"/>
  <c r="AP129" i="7"/>
  <c r="AO129" i="7"/>
  <c r="AN129" i="7"/>
  <c r="AM129" i="7"/>
  <c r="AL129" i="7"/>
  <c r="AK129" i="7"/>
  <c r="AJ129" i="7"/>
  <c r="AH129" i="7"/>
  <c r="AG129" i="7"/>
  <c r="AF129" i="7"/>
  <c r="AE129" i="7"/>
  <c r="AD129" i="7"/>
  <c r="AC129" i="7"/>
  <c r="AB129" i="7"/>
  <c r="Z129" i="7"/>
  <c r="Y129" i="7"/>
  <c r="X129" i="7"/>
  <c r="W129" i="7"/>
  <c r="V129" i="7"/>
  <c r="U129" i="7"/>
  <c r="T129" i="7"/>
  <c r="S129" i="7"/>
  <c r="R129" i="7"/>
  <c r="Q129" i="7"/>
  <c r="O129" i="7"/>
  <c r="N129" i="7"/>
  <c r="M129" i="7"/>
  <c r="L129" i="7"/>
  <c r="K129" i="7"/>
  <c r="J129" i="7"/>
  <c r="I129" i="7"/>
  <c r="AS128" i="7"/>
  <c r="AR128" i="7"/>
  <c r="AQ128" i="7"/>
  <c r="AP128" i="7"/>
  <c r="AO128" i="7"/>
  <c r="AN128" i="7"/>
  <c r="AM128" i="7"/>
  <c r="AL128" i="7"/>
  <c r="AK128" i="7"/>
  <c r="AJ128" i="7"/>
  <c r="AH128" i="7"/>
  <c r="AG128" i="7"/>
  <c r="AF128" i="7"/>
  <c r="AE128" i="7"/>
  <c r="AD128" i="7"/>
  <c r="AC128" i="7"/>
  <c r="AB128" i="7"/>
  <c r="Z128" i="7"/>
  <c r="Y128" i="7"/>
  <c r="X128" i="7"/>
  <c r="W128" i="7"/>
  <c r="V128" i="7"/>
  <c r="U128" i="7"/>
  <c r="T128" i="7"/>
  <c r="S128" i="7"/>
  <c r="R128" i="7"/>
  <c r="Q128" i="7"/>
  <c r="O128" i="7"/>
  <c r="N128" i="7"/>
  <c r="M128" i="7"/>
  <c r="L128" i="7"/>
  <c r="K128" i="7"/>
  <c r="J128" i="7"/>
  <c r="I128" i="7"/>
  <c r="AS127" i="7"/>
  <c r="AR127" i="7"/>
  <c r="AQ127" i="7"/>
  <c r="AP127" i="7"/>
  <c r="AO127" i="7"/>
  <c r="AN127" i="7"/>
  <c r="AM127" i="7"/>
  <c r="AL127" i="7"/>
  <c r="AK127" i="7"/>
  <c r="AJ127" i="7"/>
  <c r="AH127" i="7"/>
  <c r="AG127" i="7"/>
  <c r="AF127" i="7"/>
  <c r="AE127" i="7"/>
  <c r="AD127" i="7"/>
  <c r="AC127" i="7"/>
  <c r="AB127" i="7"/>
  <c r="Z127" i="7"/>
  <c r="Y127" i="7"/>
  <c r="X127" i="7"/>
  <c r="W127" i="7"/>
  <c r="V127" i="7"/>
  <c r="U127" i="7"/>
  <c r="T127" i="7"/>
  <c r="S127" i="7"/>
  <c r="R127" i="7"/>
  <c r="Q127" i="7"/>
  <c r="O127" i="7"/>
  <c r="N127" i="7"/>
  <c r="M127" i="7"/>
  <c r="L127" i="7"/>
  <c r="K127" i="7"/>
  <c r="J127" i="7"/>
  <c r="I127" i="7"/>
  <c r="AS126" i="7"/>
  <c r="AR126" i="7"/>
  <c r="AQ126" i="7"/>
  <c r="AP126" i="7"/>
  <c r="AO126" i="7"/>
  <c r="AN126" i="7"/>
  <c r="AM126" i="7"/>
  <c r="AL126" i="7"/>
  <c r="AK126" i="7"/>
  <c r="AJ126" i="7"/>
  <c r="AH126" i="7"/>
  <c r="AG126" i="7"/>
  <c r="AF126" i="7"/>
  <c r="AE126" i="7"/>
  <c r="AD126" i="7"/>
  <c r="AC126" i="7"/>
  <c r="AB126" i="7"/>
  <c r="Z126" i="7"/>
  <c r="Y126" i="7"/>
  <c r="X126" i="7"/>
  <c r="W126" i="7"/>
  <c r="V126" i="7"/>
  <c r="U126" i="7"/>
  <c r="T126" i="7"/>
  <c r="S126" i="7"/>
  <c r="R126" i="7"/>
  <c r="Q126" i="7"/>
  <c r="O126" i="7"/>
  <c r="N126" i="7"/>
  <c r="M126" i="7"/>
  <c r="L126" i="7"/>
  <c r="K126" i="7"/>
  <c r="J126" i="7"/>
  <c r="I126" i="7"/>
  <c r="AS125" i="7"/>
  <c r="AR125" i="7"/>
  <c r="AQ125" i="7"/>
  <c r="AP125" i="7"/>
  <c r="AO125" i="7"/>
  <c r="AN125" i="7"/>
  <c r="AM125" i="7"/>
  <c r="AL125" i="7"/>
  <c r="AK125" i="7"/>
  <c r="AJ125" i="7"/>
  <c r="AH125" i="7"/>
  <c r="AG125" i="7"/>
  <c r="AF125" i="7"/>
  <c r="AE125" i="7"/>
  <c r="AD125" i="7"/>
  <c r="AC125" i="7"/>
  <c r="AB125" i="7"/>
  <c r="Z125" i="7"/>
  <c r="Y125" i="7"/>
  <c r="X125" i="7"/>
  <c r="W125" i="7"/>
  <c r="V125" i="7"/>
  <c r="U125" i="7"/>
  <c r="T125" i="7"/>
  <c r="S125" i="7"/>
  <c r="R125" i="7"/>
  <c r="Q125" i="7"/>
  <c r="O125" i="7"/>
  <c r="N125" i="7"/>
  <c r="M125" i="7"/>
  <c r="L125" i="7"/>
  <c r="K125" i="7"/>
  <c r="J125" i="7"/>
  <c r="I125" i="7"/>
  <c r="AS124" i="7"/>
  <c r="AR124" i="7"/>
  <c r="AQ124" i="7"/>
  <c r="AP124" i="7"/>
  <c r="AO124" i="7"/>
  <c r="AN124" i="7"/>
  <c r="AM124" i="7"/>
  <c r="AL124" i="7"/>
  <c r="AK124" i="7"/>
  <c r="AJ124" i="7"/>
  <c r="AH124" i="7"/>
  <c r="AG124" i="7"/>
  <c r="AF124" i="7"/>
  <c r="AE124" i="7"/>
  <c r="AD124" i="7"/>
  <c r="AC124" i="7"/>
  <c r="AB124" i="7"/>
  <c r="Z124" i="7"/>
  <c r="Y124" i="7"/>
  <c r="X124" i="7"/>
  <c r="W124" i="7"/>
  <c r="V124" i="7"/>
  <c r="U124" i="7"/>
  <c r="T124" i="7"/>
  <c r="S124" i="7"/>
  <c r="R124" i="7"/>
  <c r="Q124" i="7"/>
  <c r="O124" i="7"/>
  <c r="N124" i="7"/>
  <c r="M124" i="7"/>
  <c r="L124" i="7"/>
  <c r="K124" i="7"/>
  <c r="J124" i="7"/>
  <c r="I124" i="7"/>
  <c r="AS123" i="7"/>
  <c r="AR123" i="7"/>
  <c r="AQ123" i="7"/>
  <c r="AP123" i="7"/>
  <c r="AO123" i="7"/>
  <c r="AN123" i="7"/>
  <c r="AM123" i="7"/>
  <c r="AL123" i="7"/>
  <c r="AK123" i="7"/>
  <c r="AJ123" i="7"/>
  <c r="AH123" i="7"/>
  <c r="AG123" i="7"/>
  <c r="AF123" i="7"/>
  <c r="AE123" i="7"/>
  <c r="AD123" i="7"/>
  <c r="AC123" i="7"/>
  <c r="AB123" i="7"/>
  <c r="Z123" i="7"/>
  <c r="Y123" i="7"/>
  <c r="X123" i="7"/>
  <c r="W123" i="7"/>
  <c r="V123" i="7"/>
  <c r="U123" i="7"/>
  <c r="T123" i="7"/>
  <c r="S123" i="7"/>
  <c r="R123" i="7"/>
  <c r="Q123" i="7"/>
  <c r="O123" i="7"/>
  <c r="N123" i="7"/>
  <c r="M123" i="7"/>
  <c r="L123" i="7"/>
  <c r="K123" i="7"/>
  <c r="J123" i="7"/>
  <c r="I123" i="7"/>
  <c r="AS122" i="7"/>
  <c r="AR122" i="7"/>
  <c r="AQ122" i="7"/>
  <c r="AP122" i="7"/>
  <c r="AO122" i="7"/>
  <c r="AN122" i="7"/>
  <c r="AM122" i="7"/>
  <c r="AL122" i="7"/>
  <c r="AK122" i="7"/>
  <c r="AJ122" i="7"/>
  <c r="AH122" i="7"/>
  <c r="AG122" i="7"/>
  <c r="AF122" i="7"/>
  <c r="AE122" i="7"/>
  <c r="AD122" i="7"/>
  <c r="AC122" i="7"/>
  <c r="AB122" i="7"/>
  <c r="Z122" i="7"/>
  <c r="Y122" i="7"/>
  <c r="X122" i="7"/>
  <c r="W122" i="7"/>
  <c r="V122" i="7"/>
  <c r="U122" i="7"/>
  <c r="T122" i="7"/>
  <c r="S122" i="7"/>
  <c r="R122" i="7"/>
  <c r="Q122" i="7"/>
  <c r="O122" i="7"/>
  <c r="N122" i="7"/>
  <c r="M122" i="7"/>
  <c r="L122" i="7"/>
  <c r="K122" i="7"/>
  <c r="J122" i="7"/>
  <c r="I122" i="7"/>
  <c r="AS121" i="7"/>
  <c r="AR121" i="7"/>
  <c r="AQ121" i="7"/>
  <c r="AP121" i="7"/>
  <c r="AO121" i="7"/>
  <c r="AN121" i="7"/>
  <c r="AM121" i="7"/>
  <c r="AL121" i="7"/>
  <c r="AK121" i="7"/>
  <c r="AJ121" i="7"/>
  <c r="AH121" i="7"/>
  <c r="AG121" i="7"/>
  <c r="AF121" i="7"/>
  <c r="AE121" i="7"/>
  <c r="AD121" i="7"/>
  <c r="AC121" i="7"/>
  <c r="AB121" i="7"/>
  <c r="Z121" i="7"/>
  <c r="Y121" i="7"/>
  <c r="X121" i="7"/>
  <c r="W121" i="7"/>
  <c r="V121" i="7"/>
  <c r="U121" i="7"/>
  <c r="T121" i="7"/>
  <c r="S121" i="7"/>
  <c r="R121" i="7"/>
  <c r="Q121" i="7"/>
  <c r="O121" i="7"/>
  <c r="N121" i="7"/>
  <c r="M121" i="7"/>
  <c r="L121" i="7"/>
  <c r="K121" i="7"/>
  <c r="J121" i="7"/>
  <c r="I121" i="7"/>
  <c r="AS120" i="7"/>
  <c r="AR120" i="7"/>
  <c r="AQ120" i="7"/>
  <c r="AP120" i="7"/>
  <c r="AO120" i="7"/>
  <c r="AN120" i="7"/>
  <c r="AM120" i="7"/>
  <c r="AL120" i="7"/>
  <c r="AK120" i="7"/>
  <c r="AJ120" i="7"/>
  <c r="AH120" i="7"/>
  <c r="AG120" i="7"/>
  <c r="AF120" i="7"/>
  <c r="AE120" i="7"/>
  <c r="AD120" i="7"/>
  <c r="AC120" i="7"/>
  <c r="AB120" i="7"/>
  <c r="Z120" i="7"/>
  <c r="Y120" i="7"/>
  <c r="X120" i="7"/>
  <c r="W120" i="7"/>
  <c r="V120" i="7"/>
  <c r="U120" i="7"/>
  <c r="T120" i="7"/>
  <c r="S120" i="7"/>
  <c r="R120" i="7"/>
  <c r="Q120" i="7"/>
  <c r="O120" i="7"/>
  <c r="N120" i="7"/>
  <c r="M120" i="7"/>
  <c r="L120" i="7"/>
  <c r="K120" i="7"/>
  <c r="J120" i="7"/>
  <c r="I120" i="7"/>
  <c r="AS119" i="7"/>
  <c r="AR119" i="7"/>
  <c r="AQ119" i="7"/>
  <c r="AP119" i="7"/>
  <c r="AO119" i="7"/>
  <c r="AN119" i="7"/>
  <c r="AM119" i="7"/>
  <c r="AL119" i="7"/>
  <c r="AK119" i="7"/>
  <c r="AJ119" i="7"/>
  <c r="AH119" i="7"/>
  <c r="AG119" i="7"/>
  <c r="AF119" i="7"/>
  <c r="AE119" i="7"/>
  <c r="AD119" i="7"/>
  <c r="AC119" i="7"/>
  <c r="AB119" i="7"/>
  <c r="Z119" i="7"/>
  <c r="Y119" i="7"/>
  <c r="X119" i="7"/>
  <c r="W119" i="7"/>
  <c r="V119" i="7"/>
  <c r="U119" i="7"/>
  <c r="T119" i="7"/>
  <c r="S119" i="7"/>
  <c r="R119" i="7"/>
  <c r="Q119" i="7"/>
  <c r="O119" i="7"/>
  <c r="N119" i="7"/>
  <c r="M119" i="7"/>
  <c r="L119" i="7"/>
  <c r="K119" i="7"/>
  <c r="J119" i="7"/>
  <c r="I119" i="7"/>
  <c r="AS118" i="7"/>
  <c r="AR118" i="7"/>
  <c r="AQ118" i="7"/>
  <c r="AP118" i="7"/>
  <c r="AO118" i="7"/>
  <c r="AN118" i="7"/>
  <c r="AM118" i="7"/>
  <c r="AL118" i="7"/>
  <c r="AK118" i="7"/>
  <c r="AJ118" i="7"/>
  <c r="AH118" i="7"/>
  <c r="AG118" i="7"/>
  <c r="AF118" i="7"/>
  <c r="AE118" i="7"/>
  <c r="AD118" i="7"/>
  <c r="AC118" i="7"/>
  <c r="AB118" i="7"/>
  <c r="Z118" i="7"/>
  <c r="Y118" i="7"/>
  <c r="X118" i="7"/>
  <c r="W118" i="7"/>
  <c r="V118" i="7"/>
  <c r="U118" i="7"/>
  <c r="T118" i="7"/>
  <c r="S118" i="7"/>
  <c r="R118" i="7"/>
  <c r="Q118" i="7"/>
  <c r="O118" i="7"/>
  <c r="N118" i="7"/>
  <c r="M118" i="7"/>
  <c r="L118" i="7"/>
  <c r="K118" i="7"/>
  <c r="J118" i="7"/>
  <c r="I118" i="7"/>
  <c r="AS117" i="7"/>
  <c r="AR117" i="7"/>
  <c r="AQ117" i="7"/>
  <c r="AP117" i="7"/>
  <c r="AO117" i="7"/>
  <c r="AN117" i="7"/>
  <c r="AM117" i="7"/>
  <c r="AL117" i="7"/>
  <c r="AK117" i="7"/>
  <c r="AJ117" i="7"/>
  <c r="AH117" i="7"/>
  <c r="AG117" i="7"/>
  <c r="AF117" i="7"/>
  <c r="AE117" i="7"/>
  <c r="AD117" i="7"/>
  <c r="AC117" i="7"/>
  <c r="AB117" i="7"/>
  <c r="Z117" i="7"/>
  <c r="Y117" i="7"/>
  <c r="X117" i="7"/>
  <c r="W117" i="7"/>
  <c r="V117" i="7"/>
  <c r="U117" i="7"/>
  <c r="T117" i="7"/>
  <c r="S117" i="7"/>
  <c r="R117" i="7"/>
  <c r="Q117" i="7"/>
  <c r="O117" i="7"/>
  <c r="N117" i="7"/>
  <c r="M117" i="7"/>
  <c r="L117" i="7"/>
  <c r="K117" i="7"/>
  <c r="J117" i="7"/>
  <c r="I117" i="7"/>
  <c r="AS116" i="7"/>
  <c r="AR116" i="7"/>
  <c r="AQ116" i="7"/>
  <c r="AP116" i="7"/>
  <c r="AO116" i="7"/>
  <c r="AN116" i="7"/>
  <c r="AM116" i="7"/>
  <c r="AL116" i="7"/>
  <c r="AK116" i="7"/>
  <c r="AJ116" i="7"/>
  <c r="AH116" i="7"/>
  <c r="AG116" i="7"/>
  <c r="AF116" i="7"/>
  <c r="AE116" i="7"/>
  <c r="AD116" i="7"/>
  <c r="AC116" i="7"/>
  <c r="AB116" i="7"/>
  <c r="Z116" i="7"/>
  <c r="Y116" i="7"/>
  <c r="X116" i="7"/>
  <c r="W116" i="7"/>
  <c r="V116" i="7"/>
  <c r="U116" i="7"/>
  <c r="T116" i="7"/>
  <c r="S116" i="7"/>
  <c r="R116" i="7"/>
  <c r="Q116" i="7"/>
  <c r="O116" i="7"/>
  <c r="N116" i="7"/>
  <c r="M116" i="7"/>
  <c r="L116" i="7"/>
  <c r="K116" i="7"/>
  <c r="J116" i="7"/>
  <c r="I116" i="7"/>
  <c r="AS115" i="7"/>
  <c r="AR115" i="7"/>
  <c r="AQ115" i="7"/>
  <c r="AP115" i="7"/>
  <c r="AO115" i="7"/>
  <c r="AN115" i="7"/>
  <c r="AM115" i="7"/>
  <c r="AL115" i="7"/>
  <c r="AK115" i="7"/>
  <c r="AJ115" i="7"/>
  <c r="AH115" i="7"/>
  <c r="AG115" i="7"/>
  <c r="AF115" i="7"/>
  <c r="AE115" i="7"/>
  <c r="AD115" i="7"/>
  <c r="AC115" i="7"/>
  <c r="AB115" i="7"/>
  <c r="Z115" i="7"/>
  <c r="Y115" i="7"/>
  <c r="X115" i="7"/>
  <c r="W115" i="7"/>
  <c r="V115" i="7"/>
  <c r="U115" i="7"/>
  <c r="T115" i="7"/>
  <c r="S115" i="7"/>
  <c r="R115" i="7"/>
  <c r="Q115" i="7"/>
  <c r="O115" i="7"/>
  <c r="N115" i="7"/>
  <c r="M115" i="7"/>
  <c r="L115" i="7"/>
  <c r="K115" i="7"/>
  <c r="J115" i="7"/>
  <c r="I115" i="7"/>
  <c r="AS114" i="7"/>
  <c r="AR114" i="7"/>
  <c r="AQ114" i="7"/>
  <c r="AP114" i="7"/>
  <c r="AO114" i="7"/>
  <c r="AN114" i="7"/>
  <c r="AM114" i="7"/>
  <c r="AL114" i="7"/>
  <c r="AK114" i="7"/>
  <c r="AJ114" i="7"/>
  <c r="AH114" i="7"/>
  <c r="AG114" i="7"/>
  <c r="AF114" i="7"/>
  <c r="AE114" i="7"/>
  <c r="AD114" i="7"/>
  <c r="AC114" i="7"/>
  <c r="AB114" i="7"/>
  <c r="Z114" i="7"/>
  <c r="Y114" i="7"/>
  <c r="X114" i="7"/>
  <c r="W114" i="7"/>
  <c r="V114" i="7"/>
  <c r="U114" i="7"/>
  <c r="T114" i="7"/>
  <c r="S114" i="7"/>
  <c r="R114" i="7"/>
  <c r="Q114" i="7"/>
  <c r="O114" i="7"/>
  <c r="N114" i="7"/>
  <c r="M114" i="7"/>
  <c r="L114" i="7"/>
  <c r="K114" i="7"/>
  <c r="J114" i="7"/>
  <c r="I114" i="7"/>
  <c r="AS113" i="7"/>
  <c r="AR113" i="7"/>
  <c r="AQ113" i="7"/>
  <c r="AP113" i="7"/>
  <c r="AO113" i="7"/>
  <c r="AN113" i="7"/>
  <c r="AM113" i="7"/>
  <c r="AL113" i="7"/>
  <c r="AK113" i="7"/>
  <c r="AJ113" i="7"/>
  <c r="AH113" i="7"/>
  <c r="AG113" i="7"/>
  <c r="AF113" i="7"/>
  <c r="AE113" i="7"/>
  <c r="AD113" i="7"/>
  <c r="AC113" i="7"/>
  <c r="AB113" i="7"/>
  <c r="Z113" i="7"/>
  <c r="Y113" i="7"/>
  <c r="X113" i="7"/>
  <c r="W113" i="7"/>
  <c r="V113" i="7"/>
  <c r="U113" i="7"/>
  <c r="T113" i="7"/>
  <c r="S113" i="7"/>
  <c r="R113" i="7"/>
  <c r="Q113" i="7"/>
  <c r="O113" i="7"/>
  <c r="N113" i="7"/>
  <c r="M113" i="7"/>
  <c r="L113" i="7"/>
  <c r="K113" i="7"/>
  <c r="J113" i="7"/>
  <c r="I113" i="7"/>
  <c r="AS112" i="7"/>
  <c r="AR112" i="7"/>
  <c r="AQ112" i="7"/>
  <c r="AP112" i="7"/>
  <c r="AO112" i="7"/>
  <c r="AN112" i="7"/>
  <c r="AM112" i="7"/>
  <c r="AL112" i="7"/>
  <c r="AK112" i="7"/>
  <c r="AJ112" i="7"/>
  <c r="AH112" i="7"/>
  <c r="AG112" i="7"/>
  <c r="AF112" i="7"/>
  <c r="AE112" i="7"/>
  <c r="AD112" i="7"/>
  <c r="AC112" i="7"/>
  <c r="AB112" i="7"/>
  <c r="Z112" i="7"/>
  <c r="Y112" i="7"/>
  <c r="X112" i="7"/>
  <c r="W112" i="7"/>
  <c r="V112" i="7"/>
  <c r="U112" i="7"/>
  <c r="T112" i="7"/>
  <c r="S112" i="7"/>
  <c r="R112" i="7"/>
  <c r="Q112" i="7"/>
  <c r="O112" i="7"/>
  <c r="N112" i="7"/>
  <c r="M112" i="7"/>
  <c r="L112" i="7"/>
  <c r="K112" i="7"/>
  <c r="J112" i="7"/>
  <c r="I112" i="7"/>
  <c r="AS111" i="7"/>
  <c r="AR111" i="7"/>
  <c r="AQ111" i="7"/>
  <c r="AP111" i="7"/>
  <c r="AO111" i="7"/>
  <c r="AN111" i="7"/>
  <c r="AM111" i="7"/>
  <c r="AL111" i="7"/>
  <c r="AK111" i="7"/>
  <c r="AJ111" i="7"/>
  <c r="AH111" i="7"/>
  <c r="AG111" i="7"/>
  <c r="AF111" i="7"/>
  <c r="AE111" i="7"/>
  <c r="AD111" i="7"/>
  <c r="AC111" i="7"/>
  <c r="AB111" i="7"/>
  <c r="Z111" i="7"/>
  <c r="Y111" i="7"/>
  <c r="X111" i="7"/>
  <c r="W111" i="7"/>
  <c r="V111" i="7"/>
  <c r="U111" i="7"/>
  <c r="T111" i="7"/>
  <c r="S111" i="7"/>
  <c r="R111" i="7"/>
  <c r="Q111" i="7"/>
  <c r="O111" i="7"/>
  <c r="N111" i="7"/>
  <c r="M111" i="7"/>
  <c r="L111" i="7"/>
  <c r="K111" i="7"/>
  <c r="J111" i="7"/>
  <c r="I111" i="7"/>
  <c r="AS110" i="7"/>
  <c r="AR110" i="7"/>
  <c r="AQ110" i="7"/>
  <c r="AP110" i="7"/>
  <c r="AO110" i="7"/>
  <c r="AN110" i="7"/>
  <c r="AM110" i="7"/>
  <c r="AL110" i="7"/>
  <c r="AK110" i="7"/>
  <c r="AJ110" i="7"/>
  <c r="AH110" i="7"/>
  <c r="AG110" i="7"/>
  <c r="AF110" i="7"/>
  <c r="AE110" i="7"/>
  <c r="AD110" i="7"/>
  <c r="AC110" i="7"/>
  <c r="AB110" i="7"/>
  <c r="Z110" i="7"/>
  <c r="Y110" i="7"/>
  <c r="X110" i="7"/>
  <c r="W110" i="7"/>
  <c r="V110" i="7"/>
  <c r="U110" i="7"/>
  <c r="T110" i="7"/>
  <c r="S110" i="7"/>
  <c r="R110" i="7"/>
  <c r="Q110" i="7"/>
  <c r="O110" i="7"/>
  <c r="N110" i="7"/>
  <c r="M110" i="7"/>
  <c r="L110" i="7"/>
  <c r="K110" i="7"/>
  <c r="J110" i="7"/>
  <c r="I110" i="7"/>
  <c r="AS109" i="7"/>
  <c r="AR109" i="7"/>
  <c r="AQ109" i="7"/>
  <c r="AP109" i="7"/>
  <c r="AO109" i="7"/>
  <c r="AN109" i="7"/>
  <c r="AM109" i="7"/>
  <c r="AL109" i="7"/>
  <c r="AK109" i="7"/>
  <c r="AJ109" i="7"/>
  <c r="AH109" i="7"/>
  <c r="AG109" i="7"/>
  <c r="AF109" i="7"/>
  <c r="AE109" i="7"/>
  <c r="AD109" i="7"/>
  <c r="AC109" i="7"/>
  <c r="AB109" i="7"/>
  <c r="Z109" i="7"/>
  <c r="Y109" i="7"/>
  <c r="X109" i="7"/>
  <c r="W109" i="7"/>
  <c r="V109" i="7"/>
  <c r="U109" i="7"/>
  <c r="T109" i="7"/>
  <c r="S109" i="7"/>
  <c r="R109" i="7"/>
  <c r="Q109" i="7"/>
  <c r="O109" i="7"/>
  <c r="N109" i="7"/>
  <c r="M109" i="7"/>
  <c r="L109" i="7"/>
  <c r="K109" i="7"/>
  <c r="J109" i="7"/>
  <c r="I109" i="7"/>
  <c r="AS108" i="7"/>
  <c r="AR108" i="7"/>
  <c r="AQ108" i="7"/>
  <c r="AP108" i="7"/>
  <c r="AO108" i="7"/>
  <c r="AN108" i="7"/>
  <c r="AM108" i="7"/>
  <c r="AL108" i="7"/>
  <c r="AK108" i="7"/>
  <c r="AJ108" i="7"/>
  <c r="AH108" i="7"/>
  <c r="AG108" i="7"/>
  <c r="AF108" i="7"/>
  <c r="AE108" i="7"/>
  <c r="AD108" i="7"/>
  <c r="AC108" i="7"/>
  <c r="AB108" i="7"/>
  <c r="Z108" i="7"/>
  <c r="Y108" i="7"/>
  <c r="X108" i="7"/>
  <c r="W108" i="7"/>
  <c r="V108" i="7"/>
  <c r="U108" i="7"/>
  <c r="T108" i="7"/>
  <c r="S108" i="7"/>
  <c r="R108" i="7"/>
  <c r="Q108" i="7"/>
  <c r="O108" i="7"/>
  <c r="N108" i="7"/>
  <c r="M108" i="7"/>
  <c r="L108" i="7"/>
  <c r="K108" i="7"/>
  <c r="J108" i="7"/>
  <c r="I108" i="7"/>
  <c r="AS107" i="7"/>
  <c r="AR107" i="7"/>
  <c r="AQ107" i="7"/>
  <c r="AP107" i="7"/>
  <c r="AO107" i="7"/>
  <c r="AN107" i="7"/>
  <c r="AM107" i="7"/>
  <c r="AL107" i="7"/>
  <c r="AK107" i="7"/>
  <c r="AJ107" i="7"/>
  <c r="AH107" i="7"/>
  <c r="AG107" i="7"/>
  <c r="AF107" i="7"/>
  <c r="AE107" i="7"/>
  <c r="AD107" i="7"/>
  <c r="AC107" i="7"/>
  <c r="AB107" i="7"/>
  <c r="Z107" i="7"/>
  <c r="Y107" i="7"/>
  <c r="X107" i="7"/>
  <c r="W107" i="7"/>
  <c r="V107" i="7"/>
  <c r="U107" i="7"/>
  <c r="T107" i="7"/>
  <c r="S107" i="7"/>
  <c r="R107" i="7"/>
  <c r="Q107" i="7"/>
  <c r="O107" i="7"/>
  <c r="N107" i="7"/>
  <c r="M107" i="7"/>
  <c r="L107" i="7"/>
  <c r="K107" i="7"/>
  <c r="J107" i="7"/>
  <c r="I107" i="7"/>
  <c r="AS106" i="7"/>
  <c r="AR106" i="7"/>
  <c r="AQ106" i="7"/>
  <c r="AP106" i="7"/>
  <c r="AO106" i="7"/>
  <c r="AN106" i="7"/>
  <c r="AM106" i="7"/>
  <c r="AL106" i="7"/>
  <c r="AK106" i="7"/>
  <c r="AJ106" i="7"/>
  <c r="AH106" i="7"/>
  <c r="AG106" i="7"/>
  <c r="AF106" i="7"/>
  <c r="AE106" i="7"/>
  <c r="AD106" i="7"/>
  <c r="AC106" i="7"/>
  <c r="AB106" i="7"/>
  <c r="Z106" i="7"/>
  <c r="Y106" i="7"/>
  <c r="X106" i="7"/>
  <c r="W106" i="7"/>
  <c r="V106" i="7"/>
  <c r="U106" i="7"/>
  <c r="T106" i="7"/>
  <c r="S106" i="7"/>
  <c r="R106" i="7"/>
  <c r="Q106" i="7"/>
  <c r="O106" i="7"/>
  <c r="N106" i="7"/>
  <c r="M106" i="7"/>
  <c r="L106" i="7"/>
  <c r="K106" i="7"/>
  <c r="J106" i="7"/>
  <c r="I106" i="7"/>
  <c r="AS105" i="7"/>
  <c r="AR105" i="7"/>
  <c r="AQ105" i="7"/>
  <c r="AP105" i="7"/>
  <c r="AO105" i="7"/>
  <c r="AN105" i="7"/>
  <c r="AM105" i="7"/>
  <c r="AL105" i="7"/>
  <c r="AK105" i="7"/>
  <c r="AJ105" i="7"/>
  <c r="AH105" i="7"/>
  <c r="AG105" i="7"/>
  <c r="AF105" i="7"/>
  <c r="AE105" i="7"/>
  <c r="AD105" i="7"/>
  <c r="AC105" i="7"/>
  <c r="AB105" i="7"/>
  <c r="Z105" i="7"/>
  <c r="Y105" i="7"/>
  <c r="X105" i="7"/>
  <c r="W105" i="7"/>
  <c r="V105" i="7"/>
  <c r="U105" i="7"/>
  <c r="T105" i="7"/>
  <c r="S105" i="7"/>
  <c r="R105" i="7"/>
  <c r="Q105" i="7"/>
  <c r="O105" i="7"/>
  <c r="N105" i="7"/>
  <c r="M105" i="7"/>
  <c r="L105" i="7"/>
  <c r="K105" i="7"/>
  <c r="J105" i="7"/>
  <c r="I105" i="7"/>
  <c r="AS104" i="7"/>
  <c r="AR104" i="7"/>
  <c r="AQ104" i="7"/>
  <c r="AP104" i="7"/>
  <c r="AO104" i="7"/>
  <c r="AN104" i="7"/>
  <c r="AM104" i="7"/>
  <c r="AL104" i="7"/>
  <c r="AK104" i="7"/>
  <c r="AJ104" i="7"/>
  <c r="AH104" i="7"/>
  <c r="AG104" i="7"/>
  <c r="AF104" i="7"/>
  <c r="AE104" i="7"/>
  <c r="AD104" i="7"/>
  <c r="AC104" i="7"/>
  <c r="AB104" i="7"/>
  <c r="Z104" i="7"/>
  <c r="Y104" i="7"/>
  <c r="X104" i="7"/>
  <c r="W104" i="7"/>
  <c r="V104" i="7"/>
  <c r="U104" i="7"/>
  <c r="T104" i="7"/>
  <c r="S104" i="7"/>
  <c r="R104" i="7"/>
  <c r="Q104" i="7"/>
  <c r="O104" i="7"/>
  <c r="N104" i="7"/>
  <c r="M104" i="7"/>
  <c r="L104" i="7"/>
  <c r="K104" i="7"/>
  <c r="J104" i="7"/>
  <c r="I104" i="7"/>
  <c r="AS103" i="7"/>
  <c r="AR103" i="7"/>
  <c r="AQ103" i="7"/>
  <c r="AP103" i="7"/>
  <c r="AO103" i="7"/>
  <c r="AN103" i="7"/>
  <c r="AM103" i="7"/>
  <c r="AL103" i="7"/>
  <c r="AK103" i="7"/>
  <c r="AJ103" i="7"/>
  <c r="AH103" i="7"/>
  <c r="AG103" i="7"/>
  <c r="AF103" i="7"/>
  <c r="AE103" i="7"/>
  <c r="AD103" i="7"/>
  <c r="AC103" i="7"/>
  <c r="AB103" i="7"/>
  <c r="Z103" i="7"/>
  <c r="Y103" i="7"/>
  <c r="X103" i="7"/>
  <c r="W103" i="7"/>
  <c r="V103" i="7"/>
  <c r="U103" i="7"/>
  <c r="T103" i="7"/>
  <c r="S103" i="7"/>
  <c r="R103" i="7"/>
  <c r="Q103" i="7"/>
  <c r="O103" i="7"/>
  <c r="N103" i="7"/>
  <c r="M103" i="7"/>
  <c r="L103" i="7"/>
  <c r="K103" i="7"/>
  <c r="J103" i="7"/>
  <c r="I103" i="7"/>
  <c r="AS102" i="7"/>
  <c r="AR102" i="7"/>
  <c r="AQ102" i="7"/>
  <c r="AP102" i="7"/>
  <c r="AO102" i="7"/>
  <c r="AN102" i="7"/>
  <c r="AM102" i="7"/>
  <c r="AL102" i="7"/>
  <c r="AK102" i="7"/>
  <c r="AJ102" i="7"/>
  <c r="AH102" i="7"/>
  <c r="AG102" i="7"/>
  <c r="AF102" i="7"/>
  <c r="AE102" i="7"/>
  <c r="AD102" i="7"/>
  <c r="AC102" i="7"/>
  <c r="AB102" i="7"/>
  <c r="Z102" i="7"/>
  <c r="Y102" i="7"/>
  <c r="X102" i="7"/>
  <c r="W102" i="7"/>
  <c r="V102" i="7"/>
  <c r="U102" i="7"/>
  <c r="T102" i="7"/>
  <c r="S102" i="7"/>
  <c r="R102" i="7"/>
  <c r="Q102" i="7"/>
  <c r="O102" i="7"/>
  <c r="N102" i="7"/>
  <c r="M102" i="7"/>
  <c r="L102" i="7"/>
  <c r="K102" i="7"/>
  <c r="J102" i="7"/>
  <c r="I102" i="7"/>
  <c r="AS101" i="7"/>
  <c r="AR101" i="7"/>
  <c r="AQ101" i="7"/>
  <c r="AP101" i="7"/>
  <c r="AO101" i="7"/>
  <c r="AN101" i="7"/>
  <c r="AM101" i="7"/>
  <c r="AL101" i="7"/>
  <c r="AK101" i="7"/>
  <c r="AJ101" i="7"/>
  <c r="AH101" i="7"/>
  <c r="AG101" i="7"/>
  <c r="AF101" i="7"/>
  <c r="AE101" i="7"/>
  <c r="AD101" i="7"/>
  <c r="AC101" i="7"/>
  <c r="AB101" i="7"/>
  <c r="Z101" i="7"/>
  <c r="Y101" i="7"/>
  <c r="X101" i="7"/>
  <c r="W101" i="7"/>
  <c r="V101" i="7"/>
  <c r="U101" i="7"/>
  <c r="T101" i="7"/>
  <c r="S101" i="7"/>
  <c r="R101" i="7"/>
  <c r="Q101" i="7"/>
  <c r="O101" i="7"/>
  <c r="N101" i="7"/>
  <c r="M101" i="7"/>
  <c r="L101" i="7"/>
  <c r="K101" i="7"/>
  <c r="J101" i="7"/>
  <c r="I101" i="7"/>
  <c r="AS100" i="7"/>
  <c r="AR100" i="7"/>
  <c r="AQ100" i="7"/>
  <c r="AP100" i="7"/>
  <c r="AO100" i="7"/>
  <c r="AN100" i="7"/>
  <c r="AM100" i="7"/>
  <c r="AL100" i="7"/>
  <c r="AK100" i="7"/>
  <c r="AJ100" i="7"/>
  <c r="AH100" i="7"/>
  <c r="AG100" i="7"/>
  <c r="AF100" i="7"/>
  <c r="AE100" i="7"/>
  <c r="AD100" i="7"/>
  <c r="AC100" i="7"/>
  <c r="AB100" i="7"/>
  <c r="Z100" i="7"/>
  <c r="Y100" i="7"/>
  <c r="X100" i="7"/>
  <c r="W100" i="7"/>
  <c r="V100" i="7"/>
  <c r="U100" i="7"/>
  <c r="T100" i="7"/>
  <c r="S100" i="7"/>
  <c r="R100" i="7"/>
  <c r="Q100" i="7"/>
  <c r="O100" i="7"/>
  <c r="N100" i="7"/>
  <c r="M100" i="7"/>
  <c r="L100" i="7"/>
  <c r="K100" i="7"/>
  <c r="J100" i="7"/>
  <c r="I100" i="7"/>
  <c r="AS99" i="7"/>
  <c r="AR99" i="7"/>
  <c r="AQ99" i="7"/>
  <c r="AP99" i="7"/>
  <c r="AO99" i="7"/>
  <c r="AN99" i="7"/>
  <c r="AM99" i="7"/>
  <c r="AL99" i="7"/>
  <c r="AK99" i="7"/>
  <c r="AJ99" i="7"/>
  <c r="AH99" i="7"/>
  <c r="AG99" i="7"/>
  <c r="AF99" i="7"/>
  <c r="AE99" i="7"/>
  <c r="AD99" i="7"/>
  <c r="AC99" i="7"/>
  <c r="AB99" i="7"/>
  <c r="Z99" i="7"/>
  <c r="Y99" i="7"/>
  <c r="X99" i="7"/>
  <c r="W99" i="7"/>
  <c r="V99" i="7"/>
  <c r="U99" i="7"/>
  <c r="T99" i="7"/>
  <c r="S99" i="7"/>
  <c r="R99" i="7"/>
  <c r="Q99" i="7"/>
  <c r="O99" i="7"/>
  <c r="N99" i="7"/>
  <c r="M99" i="7"/>
  <c r="L99" i="7"/>
  <c r="K99" i="7"/>
  <c r="J99" i="7"/>
  <c r="I99" i="7"/>
  <c r="AS98" i="7"/>
  <c r="AR98" i="7"/>
  <c r="AQ98" i="7"/>
  <c r="AP98" i="7"/>
  <c r="AO98" i="7"/>
  <c r="AN98" i="7"/>
  <c r="AM98" i="7"/>
  <c r="AL98" i="7"/>
  <c r="AK98" i="7"/>
  <c r="AJ98" i="7"/>
  <c r="AH98" i="7"/>
  <c r="AG98" i="7"/>
  <c r="AF98" i="7"/>
  <c r="AE98" i="7"/>
  <c r="AD98" i="7"/>
  <c r="AC98" i="7"/>
  <c r="AB98" i="7"/>
  <c r="Z98" i="7"/>
  <c r="Y98" i="7"/>
  <c r="X98" i="7"/>
  <c r="W98" i="7"/>
  <c r="V98" i="7"/>
  <c r="U98" i="7"/>
  <c r="T98" i="7"/>
  <c r="S98" i="7"/>
  <c r="R98" i="7"/>
  <c r="Q98" i="7"/>
  <c r="O98" i="7"/>
  <c r="N98" i="7"/>
  <c r="M98" i="7"/>
  <c r="L98" i="7"/>
  <c r="K98" i="7"/>
  <c r="J98" i="7"/>
  <c r="I98" i="7"/>
  <c r="AS97" i="7"/>
  <c r="AR97" i="7"/>
  <c r="AQ97" i="7"/>
  <c r="AP97" i="7"/>
  <c r="AO97" i="7"/>
  <c r="AN97" i="7"/>
  <c r="AM97" i="7"/>
  <c r="AL97" i="7"/>
  <c r="AK97" i="7"/>
  <c r="AJ97" i="7"/>
  <c r="AH97" i="7"/>
  <c r="AG97" i="7"/>
  <c r="AF97" i="7"/>
  <c r="AE97" i="7"/>
  <c r="AD97" i="7"/>
  <c r="AC97" i="7"/>
  <c r="AB97" i="7"/>
  <c r="Z97" i="7"/>
  <c r="Y97" i="7"/>
  <c r="X97" i="7"/>
  <c r="W97" i="7"/>
  <c r="V97" i="7"/>
  <c r="U97" i="7"/>
  <c r="T97" i="7"/>
  <c r="S97" i="7"/>
  <c r="R97" i="7"/>
  <c r="Q97" i="7"/>
  <c r="O97" i="7"/>
  <c r="N97" i="7"/>
  <c r="M97" i="7"/>
  <c r="L97" i="7"/>
  <c r="K97" i="7"/>
  <c r="J97" i="7"/>
  <c r="I97" i="7"/>
  <c r="AS96" i="7"/>
  <c r="AR96" i="7"/>
  <c r="AQ96" i="7"/>
  <c r="AP96" i="7"/>
  <c r="AO96" i="7"/>
  <c r="AN96" i="7"/>
  <c r="AM96" i="7"/>
  <c r="AL96" i="7"/>
  <c r="AK96" i="7"/>
  <c r="AJ96" i="7"/>
  <c r="AH96" i="7"/>
  <c r="AG96" i="7"/>
  <c r="AF96" i="7"/>
  <c r="AE96" i="7"/>
  <c r="AD96" i="7"/>
  <c r="AC96" i="7"/>
  <c r="AB96" i="7"/>
  <c r="Z96" i="7"/>
  <c r="Y96" i="7"/>
  <c r="X96" i="7"/>
  <c r="W96" i="7"/>
  <c r="V96" i="7"/>
  <c r="U96" i="7"/>
  <c r="T96" i="7"/>
  <c r="S96" i="7"/>
  <c r="R96" i="7"/>
  <c r="Q96" i="7"/>
  <c r="O96" i="7"/>
  <c r="N96" i="7"/>
  <c r="M96" i="7"/>
  <c r="L96" i="7"/>
  <c r="K96" i="7"/>
  <c r="J96" i="7"/>
  <c r="I96" i="7"/>
  <c r="AS95" i="7"/>
  <c r="AR95" i="7"/>
  <c r="AQ95" i="7"/>
  <c r="AP95" i="7"/>
  <c r="AO95" i="7"/>
  <c r="AN95" i="7"/>
  <c r="AM95" i="7"/>
  <c r="AL95" i="7"/>
  <c r="AK95" i="7"/>
  <c r="AJ95" i="7"/>
  <c r="AH95" i="7"/>
  <c r="AG95" i="7"/>
  <c r="AF95" i="7"/>
  <c r="AE95" i="7"/>
  <c r="AD95" i="7"/>
  <c r="AC95" i="7"/>
  <c r="AB95" i="7"/>
  <c r="Z95" i="7"/>
  <c r="Y95" i="7"/>
  <c r="X95" i="7"/>
  <c r="W95" i="7"/>
  <c r="V95" i="7"/>
  <c r="U95" i="7"/>
  <c r="T95" i="7"/>
  <c r="S95" i="7"/>
  <c r="R95" i="7"/>
  <c r="Q95" i="7"/>
  <c r="O95" i="7"/>
  <c r="N95" i="7"/>
  <c r="M95" i="7"/>
  <c r="L95" i="7"/>
  <c r="K95" i="7"/>
  <c r="J95" i="7"/>
  <c r="I95" i="7"/>
  <c r="AS94" i="7"/>
  <c r="AR94" i="7"/>
  <c r="AQ94" i="7"/>
  <c r="AP94" i="7"/>
  <c r="AO94" i="7"/>
  <c r="AN94" i="7"/>
  <c r="AM94" i="7"/>
  <c r="AL94" i="7"/>
  <c r="AK94" i="7"/>
  <c r="AJ94" i="7"/>
  <c r="AH94" i="7"/>
  <c r="AG94" i="7"/>
  <c r="AF94" i="7"/>
  <c r="AE94" i="7"/>
  <c r="AD94" i="7"/>
  <c r="AC94" i="7"/>
  <c r="AB94" i="7"/>
  <c r="Z94" i="7"/>
  <c r="Y94" i="7"/>
  <c r="X94" i="7"/>
  <c r="W94" i="7"/>
  <c r="V94" i="7"/>
  <c r="U94" i="7"/>
  <c r="T94" i="7"/>
  <c r="S94" i="7"/>
  <c r="R94" i="7"/>
  <c r="Q94" i="7"/>
  <c r="O94" i="7"/>
  <c r="N94" i="7"/>
  <c r="M94" i="7"/>
  <c r="L94" i="7"/>
  <c r="K94" i="7"/>
  <c r="J94" i="7"/>
  <c r="I94" i="7"/>
  <c r="AS93" i="7"/>
  <c r="AR93" i="7"/>
  <c r="AQ93" i="7"/>
  <c r="AP93" i="7"/>
  <c r="AO93" i="7"/>
  <c r="AN93" i="7"/>
  <c r="AM93" i="7"/>
  <c r="AL93" i="7"/>
  <c r="AK93" i="7"/>
  <c r="AJ93" i="7"/>
  <c r="AH93" i="7"/>
  <c r="AG93" i="7"/>
  <c r="AF93" i="7"/>
  <c r="AE93" i="7"/>
  <c r="AD93" i="7"/>
  <c r="AC93" i="7"/>
  <c r="AB93" i="7"/>
  <c r="Z93" i="7"/>
  <c r="Y93" i="7"/>
  <c r="X93" i="7"/>
  <c r="W93" i="7"/>
  <c r="V93" i="7"/>
  <c r="U93" i="7"/>
  <c r="T93" i="7"/>
  <c r="S93" i="7"/>
  <c r="R93" i="7"/>
  <c r="Q93" i="7"/>
  <c r="O93" i="7"/>
  <c r="N93" i="7"/>
  <c r="M93" i="7"/>
  <c r="L93" i="7"/>
  <c r="K93" i="7"/>
  <c r="J93" i="7"/>
  <c r="I93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Z92" i="7"/>
  <c r="Y92" i="7"/>
  <c r="X92" i="7"/>
  <c r="W92" i="7"/>
  <c r="V92" i="7"/>
  <c r="U92" i="7"/>
  <c r="T92" i="7"/>
  <c r="S92" i="7"/>
  <c r="R92" i="7"/>
  <c r="Q92" i="7"/>
  <c r="O92" i="7"/>
  <c r="N92" i="7"/>
  <c r="M92" i="7"/>
  <c r="L92" i="7"/>
  <c r="K92" i="7"/>
  <c r="J92" i="7"/>
  <c r="I92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Z91" i="7"/>
  <c r="Y91" i="7"/>
  <c r="X91" i="7"/>
  <c r="W91" i="7"/>
  <c r="V91" i="7"/>
  <c r="U91" i="7"/>
  <c r="T91" i="7"/>
  <c r="S91" i="7"/>
  <c r="R91" i="7"/>
  <c r="Q91" i="7"/>
  <c r="O91" i="7"/>
  <c r="N91" i="7"/>
  <c r="M91" i="7"/>
  <c r="L91" i="7"/>
  <c r="K91" i="7"/>
  <c r="J91" i="7"/>
  <c r="I91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Z90" i="7"/>
  <c r="Y90" i="7"/>
  <c r="X90" i="7"/>
  <c r="W90" i="7"/>
  <c r="V90" i="7"/>
  <c r="U90" i="7"/>
  <c r="T90" i="7"/>
  <c r="S90" i="7"/>
  <c r="R90" i="7"/>
  <c r="Q90" i="7"/>
  <c r="O90" i="7"/>
  <c r="N90" i="7"/>
  <c r="M90" i="7"/>
  <c r="L90" i="7"/>
  <c r="K90" i="7"/>
  <c r="J90" i="7"/>
  <c r="I90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Z89" i="7"/>
  <c r="Y89" i="7"/>
  <c r="X89" i="7"/>
  <c r="W89" i="7"/>
  <c r="V89" i="7"/>
  <c r="U89" i="7"/>
  <c r="T89" i="7"/>
  <c r="S89" i="7"/>
  <c r="R89" i="7"/>
  <c r="Q89" i="7"/>
  <c r="O89" i="7"/>
  <c r="N89" i="7"/>
  <c r="M89" i="7"/>
  <c r="L89" i="7"/>
  <c r="K89" i="7"/>
  <c r="J89" i="7"/>
  <c r="I89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Z88" i="7"/>
  <c r="Y88" i="7"/>
  <c r="X88" i="7"/>
  <c r="W88" i="7"/>
  <c r="V88" i="7"/>
  <c r="U88" i="7"/>
  <c r="T88" i="7"/>
  <c r="S88" i="7"/>
  <c r="R88" i="7"/>
  <c r="Q88" i="7"/>
  <c r="O88" i="7"/>
  <c r="N88" i="7"/>
  <c r="M88" i="7"/>
  <c r="L88" i="7"/>
  <c r="K88" i="7"/>
  <c r="J88" i="7"/>
  <c r="I88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Z87" i="7"/>
  <c r="Y87" i="7"/>
  <c r="X87" i="7"/>
  <c r="W87" i="7"/>
  <c r="V87" i="7"/>
  <c r="U87" i="7"/>
  <c r="T87" i="7"/>
  <c r="S87" i="7"/>
  <c r="R87" i="7"/>
  <c r="Q87" i="7"/>
  <c r="O87" i="7"/>
  <c r="N87" i="7"/>
  <c r="M87" i="7"/>
  <c r="L87" i="7"/>
  <c r="K87" i="7"/>
  <c r="J87" i="7"/>
  <c r="I87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Z86" i="7"/>
  <c r="Y86" i="7"/>
  <c r="X86" i="7"/>
  <c r="W86" i="7"/>
  <c r="V86" i="7"/>
  <c r="U86" i="7"/>
  <c r="T86" i="7"/>
  <c r="S86" i="7"/>
  <c r="R86" i="7"/>
  <c r="Q86" i="7"/>
  <c r="O86" i="7"/>
  <c r="N86" i="7"/>
  <c r="M86" i="7"/>
  <c r="L86" i="7"/>
  <c r="K86" i="7"/>
  <c r="J86" i="7"/>
  <c r="I86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Z85" i="7"/>
  <c r="Y85" i="7"/>
  <c r="X85" i="7"/>
  <c r="W85" i="7"/>
  <c r="V85" i="7"/>
  <c r="U85" i="7"/>
  <c r="T85" i="7"/>
  <c r="S85" i="7"/>
  <c r="R85" i="7"/>
  <c r="Q85" i="7"/>
  <c r="O85" i="7"/>
  <c r="N85" i="7"/>
  <c r="M85" i="7"/>
  <c r="L85" i="7"/>
  <c r="K85" i="7"/>
  <c r="J85" i="7"/>
  <c r="I85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Z84" i="7"/>
  <c r="Y84" i="7"/>
  <c r="X84" i="7"/>
  <c r="W84" i="7"/>
  <c r="V84" i="7"/>
  <c r="U84" i="7"/>
  <c r="T84" i="7"/>
  <c r="S84" i="7"/>
  <c r="R84" i="7"/>
  <c r="Q84" i="7"/>
  <c r="O84" i="7"/>
  <c r="N84" i="7"/>
  <c r="M84" i="7"/>
  <c r="L84" i="7"/>
  <c r="K84" i="7"/>
  <c r="J84" i="7"/>
  <c r="I84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Z83" i="7"/>
  <c r="Y83" i="7"/>
  <c r="X83" i="7"/>
  <c r="W83" i="7"/>
  <c r="V83" i="7"/>
  <c r="U83" i="7"/>
  <c r="T83" i="7"/>
  <c r="S83" i="7"/>
  <c r="R83" i="7"/>
  <c r="Q83" i="7"/>
  <c r="O83" i="7"/>
  <c r="N83" i="7"/>
  <c r="M83" i="7"/>
  <c r="L83" i="7"/>
  <c r="K83" i="7"/>
  <c r="J83" i="7"/>
  <c r="I83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Z82" i="7"/>
  <c r="Y82" i="7"/>
  <c r="X82" i="7"/>
  <c r="W82" i="7"/>
  <c r="V82" i="7"/>
  <c r="U82" i="7"/>
  <c r="T82" i="7"/>
  <c r="S82" i="7"/>
  <c r="R82" i="7"/>
  <c r="Q82" i="7"/>
  <c r="O82" i="7"/>
  <c r="N82" i="7"/>
  <c r="M82" i="7"/>
  <c r="L82" i="7"/>
  <c r="K82" i="7"/>
  <c r="J82" i="7"/>
  <c r="I82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Z81" i="7"/>
  <c r="Y81" i="7"/>
  <c r="X81" i="7"/>
  <c r="W81" i="7"/>
  <c r="V81" i="7"/>
  <c r="U81" i="7"/>
  <c r="T81" i="7"/>
  <c r="S81" i="7"/>
  <c r="R81" i="7"/>
  <c r="Q81" i="7"/>
  <c r="O81" i="7"/>
  <c r="N81" i="7"/>
  <c r="M81" i="7"/>
  <c r="L81" i="7"/>
  <c r="K81" i="7"/>
  <c r="J81" i="7"/>
  <c r="I81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Z80" i="7"/>
  <c r="Y80" i="7"/>
  <c r="X80" i="7"/>
  <c r="W80" i="7"/>
  <c r="V80" i="7"/>
  <c r="U80" i="7"/>
  <c r="T80" i="7"/>
  <c r="S80" i="7"/>
  <c r="R80" i="7"/>
  <c r="Q80" i="7"/>
  <c r="O80" i="7"/>
  <c r="N80" i="7"/>
  <c r="M80" i="7"/>
  <c r="L80" i="7"/>
  <c r="K80" i="7"/>
  <c r="J80" i="7"/>
  <c r="I80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Z79" i="7"/>
  <c r="Y79" i="7"/>
  <c r="X79" i="7"/>
  <c r="W79" i="7"/>
  <c r="V79" i="7"/>
  <c r="U79" i="7"/>
  <c r="T79" i="7"/>
  <c r="S79" i="7"/>
  <c r="R79" i="7"/>
  <c r="Q79" i="7"/>
  <c r="O79" i="7"/>
  <c r="N79" i="7"/>
  <c r="M79" i="7"/>
  <c r="L79" i="7"/>
  <c r="K79" i="7"/>
  <c r="J79" i="7"/>
  <c r="I79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Z78" i="7"/>
  <c r="Y78" i="7"/>
  <c r="X78" i="7"/>
  <c r="W78" i="7"/>
  <c r="V78" i="7"/>
  <c r="U78" i="7"/>
  <c r="T78" i="7"/>
  <c r="S78" i="7"/>
  <c r="R78" i="7"/>
  <c r="Q78" i="7"/>
  <c r="O78" i="7"/>
  <c r="N78" i="7"/>
  <c r="M78" i="7"/>
  <c r="L78" i="7"/>
  <c r="K78" i="7"/>
  <c r="J78" i="7"/>
  <c r="I78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Z77" i="7"/>
  <c r="Y77" i="7"/>
  <c r="X77" i="7"/>
  <c r="W77" i="7"/>
  <c r="V77" i="7"/>
  <c r="U77" i="7"/>
  <c r="T77" i="7"/>
  <c r="S77" i="7"/>
  <c r="R77" i="7"/>
  <c r="Q77" i="7"/>
  <c r="O77" i="7"/>
  <c r="N77" i="7"/>
  <c r="M77" i="7"/>
  <c r="L77" i="7"/>
  <c r="K77" i="7"/>
  <c r="J77" i="7"/>
  <c r="I77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Z76" i="7"/>
  <c r="Y76" i="7"/>
  <c r="X76" i="7"/>
  <c r="W76" i="7"/>
  <c r="V76" i="7"/>
  <c r="U76" i="7"/>
  <c r="T76" i="7"/>
  <c r="S76" i="7"/>
  <c r="R76" i="7"/>
  <c r="Q76" i="7"/>
  <c r="O76" i="7"/>
  <c r="N76" i="7"/>
  <c r="M76" i="7"/>
  <c r="L76" i="7"/>
  <c r="K76" i="7"/>
  <c r="J76" i="7"/>
  <c r="I76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Z75" i="7"/>
  <c r="Y75" i="7"/>
  <c r="X75" i="7"/>
  <c r="W75" i="7"/>
  <c r="V75" i="7"/>
  <c r="U75" i="7"/>
  <c r="T75" i="7"/>
  <c r="S75" i="7"/>
  <c r="R75" i="7"/>
  <c r="Q75" i="7"/>
  <c r="O75" i="7"/>
  <c r="N75" i="7"/>
  <c r="M75" i="7"/>
  <c r="L75" i="7"/>
  <c r="K75" i="7"/>
  <c r="J75" i="7"/>
  <c r="I75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Z74" i="7"/>
  <c r="Y74" i="7"/>
  <c r="X74" i="7"/>
  <c r="W74" i="7"/>
  <c r="V74" i="7"/>
  <c r="U74" i="7"/>
  <c r="T74" i="7"/>
  <c r="S74" i="7"/>
  <c r="R74" i="7"/>
  <c r="Q74" i="7"/>
  <c r="O74" i="7"/>
  <c r="N74" i="7"/>
  <c r="M74" i="7"/>
  <c r="L74" i="7"/>
  <c r="K74" i="7"/>
  <c r="J74" i="7"/>
  <c r="I74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Z73" i="7"/>
  <c r="Y73" i="7"/>
  <c r="X73" i="7"/>
  <c r="W73" i="7"/>
  <c r="V73" i="7"/>
  <c r="U73" i="7"/>
  <c r="T73" i="7"/>
  <c r="S73" i="7"/>
  <c r="R73" i="7"/>
  <c r="Q73" i="7"/>
  <c r="O73" i="7"/>
  <c r="N73" i="7"/>
  <c r="M73" i="7"/>
  <c r="L73" i="7"/>
  <c r="K73" i="7"/>
  <c r="J73" i="7"/>
  <c r="I73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Z72" i="7"/>
  <c r="Y72" i="7"/>
  <c r="X72" i="7"/>
  <c r="W72" i="7"/>
  <c r="V72" i="7"/>
  <c r="U72" i="7"/>
  <c r="T72" i="7"/>
  <c r="S72" i="7"/>
  <c r="R72" i="7"/>
  <c r="Q72" i="7"/>
  <c r="O72" i="7"/>
  <c r="N72" i="7"/>
  <c r="M72" i="7"/>
  <c r="L72" i="7"/>
  <c r="K72" i="7"/>
  <c r="J72" i="7"/>
  <c r="I72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Z71" i="7"/>
  <c r="Y71" i="7"/>
  <c r="X71" i="7"/>
  <c r="W71" i="7"/>
  <c r="V71" i="7"/>
  <c r="U71" i="7"/>
  <c r="T71" i="7"/>
  <c r="S71" i="7"/>
  <c r="R71" i="7"/>
  <c r="Q71" i="7"/>
  <c r="O71" i="7"/>
  <c r="N71" i="7"/>
  <c r="M71" i="7"/>
  <c r="L71" i="7"/>
  <c r="K71" i="7"/>
  <c r="J71" i="7"/>
  <c r="I71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Z70" i="7"/>
  <c r="Y70" i="7"/>
  <c r="X70" i="7"/>
  <c r="W70" i="7"/>
  <c r="V70" i="7"/>
  <c r="U70" i="7"/>
  <c r="T70" i="7"/>
  <c r="S70" i="7"/>
  <c r="R70" i="7"/>
  <c r="Q70" i="7"/>
  <c r="O70" i="7"/>
  <c r="N70" i="7"/>
  <c r="M70" i="7"/>
  <c r="L70" i="7"/>
  <c r="K70" i="7"/>
  <c r="J70" i="7"/>
  <c r="I70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Z69" i="7"/>
  <c r="Y69" i="7"/>
  <c r="X69" i="7"/>
  <c r="W69" i="7"/>
  <c r="V69" i="7"/>
  <c r="U69" i="7"/>
  <c r="T69" i="7"/>
  <c r="S69" i="7"/>
  <c r="R69" i="7"/>
  <c r="Q69" i="7"/>
  <c r="O69" i="7"/>
  <c r="N69" i="7"/>
  <c r="M69" i="7"/>
  <c r="L69" i="7"/>
  <c r="K69" i="7"/>
  <c r="J69" i="7"/>
  <c r="I69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Z68" i="7"/>
  <c r="Y68" i="7"/>
  <c r="X68" i="7"/>
  <c r="W68" i="7"/>
  <c r="V68" i="7"/>
  <c r="U68" i="7"/>
  <c r="T68" i="7"/>
  <c r="S68" i="7"/>
  <c r="R68" i="7"/>
  <c r="Q68" i="7"/>
  <c r="O68" i="7"/>
  <c r="N68" i="7"/>
  <c r="M68" i="7"/>
  <c r="L68" i="7"/>
  <c r="K68" i="7"/>
  <c r="J68" i="7"/>
  <c r="I68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Z67" i="7"/>
  <c r="Y67" i="7"/>
  <c r="X67" i="7"/>
  <c r="W67" i="7"/>
  <c r="V67" i="7"/>
  <c r="U67" i="7"/>
  <c r="T67" i="7"/>
  <c r="S67" i="7"/>
  <c r="R67" i="7"/>
  <c r="Q67" i="7"/>
  <c r="O67" i="7"/>
  <c r="N67" i="7"/>
  <c r="M67" i="7"/>
  <c r="L67" i="7"/>
  <c r="K67" i="7"/>
  <c r="J67" i="7"/>
  <c r="I67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Z66" i="7"/>
  <c r="Y66" i="7"/>
  <c r="X66" i="7"/>
  <c r="W66" i="7"/>
  <c r="V66" i="7"/>
  <c r="U66" i="7"/>
  <c r="T66" i="7"/>
  <c r="S66" i="7"/>
  <c r="R66" i="7"/>
  <c r="Q66" i="7"/>
  <c r="O66" i="7"/>
  <c r="N66" i="7"/>
  <c r="M66" i="7"/>
  <c r="L66" i="7"/>
  <c r="K66" i="7"/>
  <c r="J66" i="7"/>
  <c r="I66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Z65" i="7"/>
  <c r="Y65" i="7"/>
  <c r="X65" i="7"/>
  <c r="W65" i="7"/>
  <c r="V65" i="7"/>
  <c r="U65" i="7"/>
  <c r="T65" i="7"/>
  <c r="S65" i="7"/>
  <c r="R65" i="7"/>
  <c r="Q65" i="7"/>
  <c r="O65" i="7"/>
  <c r="N65" i="7"/>
  <c r="M65" i="7"/>
  <c r="L65" i="7"/>
  <c r="K65" i="7"/>
  <c r="J65" i="7"/>
  <c r="I65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Z64" i="7"/>
  <c r="Y64" i="7"/>
  <c r="X64" i="7"/>
  <c r="W64" i="7"/>
  <c r="V64" i="7"/>
  <c r="U64" i="7"/>
  <c r="T64" i="7"/>
  <c r="S64" i="7"/>
  <c r="R64" i="7"/>
  <c r="Q64" i="7"/>
  <c r="O64" i="7"/>
  <c r="N64" i="7"/>
  <c r="M64" i="7"/>
  <c r="L64" i="7"/>
  <c r="K64" i="7"/>
  <c r="J64" i="7"/>
  <c r="I64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Z63" i="7"/>
  <c r="Y63" i="7"/>
  <c r="X63" i="7"/>
  <c r="W63" i="7"/>
  <c r="V63" i="7"/>
  <c r="U63" i="7"/>
  <c r="T63" i="7"/>
  <c r="S63" i="7"/>
  <c r="R63" i="7"/>
  <c r="Q63" i="7"/>
  <c r="O63" i="7"/>
  <c r="N63" i="7"/>
  <c r="M63" i="7"/>
  <c r="L63" i="7"/>
  <c r="K63" i="7"/>
  <c r="J63" i="7"/>
  <c r="I63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Z62" i="7"/>
  <c r="Y62" i="7"/>
  <c r="X62" i="7"/>
  <c r="W62" i="7"/>
  <c r="V62" i="7"/>
  <c r="U62" i="7"/>
  <c r="T62" i="7"/>
  <c r="S62" i="7"/>
  <c r="R62" i="7"/>
  <c r="Q62" i="7"/>
  <c r="O62" i="7"/>
  <c r="N62" i="7"/>
  <c r="M62" i="7"/>
  <c r="L62" i="7"/>
  <c r="K62" i="7"/>
  <c r="J62" i="7"/>
  <c r="I62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Z61" i="7"/>
  <c r="Y61" i="7"/>
  <c r="X61" i="7"/>
  <c r="W61" i="7"/>
  <c r="V61" i="7"/>
  <c r="U61" i="7"/>
  <c r="T61" i="7"/>
  <c r="S61" i="7"/>
  <c r="R61" i="7"/>
  <c r="Q61" i="7"/>
  <c r="O61" i="7"/>
  <c r="N61" i="7"/>
  <c r="M61" i="7"/>
  <c r="L61" i="7"/>
  <c r="K61" i="7"/>
  <c r="J61" i="7"/>
  <c r="I61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Z60" i="7"/>
  <c r="Y60" i="7"/>
  <c r="X60" i="7"/>
  <c r="W60" i="7"/>
  <c r="V60" i="7"/>
  <c r="U60" i="7"/>
  <c r="T60" i="7"/>
  <c r="S60" i="7"/>
  <c r="R60" i="7"/>
  <c r="Q60" i="7"/>
  <c r="O60" i="7"/>
  <c r="N60" i="7"/>
  <c r="M60" i="7"/>
  <c r="L60" i="7"/>
  <c r="K60" i="7"/>
  <c r="J60" i="7"/>
  <c r="I60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Z59" i="7"/>
  <c r="Y59" i="7"/>
  <c r="X59" i="7"/>
  <c r="W59" i="7"/>
  <c r="V59" i="7"/>
  <c r="U59" i="7"/>
  <c r="T59" i="7"/>
  <c r="S59" i="7"/>
  <c r="R59" i="7"/>
  <c r="Q59" i="7"/>
  <c r="O59" i="7"/>
  <c r="N59" i="7"/>
  <c r="M59" i="7"/>
  <c r="L59" i="7"/>
  <c r="K59" i="7"/>
  <c r="J59" i="7"/>
  <c r="I59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Z58" i="7"/>
  <c r="Y58" i="7"/>
  <c r="X58" i="7"/>
  <c r="W58" i="7"/>
  <c r="V58" i="7"/>
  <c r="U58" i="7"/>
  <c r="T58" i="7"/>
  <c r="S58" i="7"/>
  <c r="R58" i="7"/>
  <c r="Q58" i="7"/>
  <c r="O58" i="7"/>
  <c r="N58" i="7"/>
  <c r="M58" i="7"/>
  <c r="L58" i="7"/>
  <c r="K58" i="7"/>
  <c r="J58" i="7"/>
  <c r="I58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Z57" i="7"/>
  <c r="Y57" i="7"/>
  <c r="X57" i="7"/>
  <c r="W57" i="7"/>
  <c r="V57" i="7"/>
  <c r="U57" i="7"/>
  <c r="T57" i="7"/>
  <c r="S57" i="7"/>
  <c r="R57" i="7"/>
  <c r="Q57" i="7"/>
  <c r="O57" i="7"/>
  <c r="N57" i="7"/>
  <c r="M57" i="7"/>
  <c r="L57" i="7"/>
  <c r="K57" i="7"/>
  <c r="J57" i="7"/>
  <c r="I57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Z56" i="7"/>
  <c r="Y56" i="7"/>
  <c r="X56" i="7"/>
  <c r="W56" i="7"/>
  <c r="V56" i="7"/>
  <c r="U56" i="7"/>
  <c r="T56" i="7"/>
  <c r="S56" i="7"/>
  <c r="R56" i="7"/>
  <c r="Q56" i="7"/>
  <c r="O56" i="7"/>
  <c r="N56" i="7"/>
  <c r="M56" i="7"/>
  <c r="L56" i="7"/>
  <c r="K56" i="7"/>
  <c r="J56" i="7"/>
  <c r="I56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Z55" i="7"/>
  <c r="Y55" i="7"/>
  <c r="X55" i="7"/>
  <c r="W55" i="7"/>
  <c r="V55" i="7"/>
  <c r="U55" i="7"/>
  <c r="T55" i="7"/>
  <c r="S55" i="7"/>
  <c r="R55" i="7"/>
  <c r="Q55" i="7"/>
  <c r="O55" i="7"/>
  <c r="N55" i="7"/>
  <c r="M55" i="7"/>
  <c r="L55" i="7"/>
  <c r="K55" i="7"/>
  <c r="J55" i="7"/>
  <c r="I55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Z54" i="7"/>
  <c r="Y54" i="7"/>
  <c r="X54" i="7"/>
  <c r="W54" i="7"/>
  <c r="V54" i="7"/>
  <c r="U54" i="7"/>
  <c r="T54" i="7"/>
  <c r="S54" i="7"/>
  <c r="R54" i="7"/>
  <c r="Q54" i="7"/>
  <c r="O54" i="7"/>
  <c r="N54" i="7"/>
  <c r="M54" i="7"/>
  <c r="L54" i="7"/>
  <c r="K54" i="7"/>
  <c r="J54" i="7"/>
  <c r="I54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Z53" i="7"/>
  <c r="Y53" i="7"/>
  <c r="X53" i="7"/>
  <c r="W53" i="7"/>
  <c r="V53" i="7"/>
  <c r="U53" i="7"/>
  <c r="T53" i="7"/>
  <c r="S53" i="7"/>
  <c r="R53" i="7"/>
  <c r="Q53" i="7"/>
  <c r="O53" i="7"/>
  <c r="N53" i="7"/>
  <c r="M53" i="7"/>
  <c r="L53" i="7"/>
  <c r="K53" i="7"/>
  <c r="J53" i="7"/>
  <c r="I53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Z52" i="7"/>
  <c r="Y52" i="7"/>
  <c r="X52" i="7"/>
  <c r="W52" i="7"/>
  <c r="V52" i="7"/>
  <c r="U52" i="7"/>
  <c r="T52" i="7"/>
  <c r="S52" i="7"/>
  <c r="R52" i="7"/>
  <c r="Q52" i="7"/>
  <c r="O52" i="7"/>
  <c r="N52" i="7"/>
  <c r="M52" i="7"/>
  <c r="L52" i="7"/>
  <c r="K52" i="7"/>
  <c r="J52" i="7"/>
  <c r="I52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Z51" i="7"/>
  <c r="Y51" i="7"/>
  <c r="X51" i="7"/>
  <c r="W51" i="7"/>
  <c r="V51" i="7"/>
  <c r="U51" i="7"/>
  <c r="T51" i="7"/>
  <c r="S51" i="7"/>
  <c r="R51" i="7"/>
  <c r="Q51" i="7"/>
  <c r="O51" i="7"/>
  <c r="N51" i="7"/>
  <c r="M51" i="7"/>
  <c r="L51" i="7"/>
  <c r="K51" i="7"/>
  <c r="J51" i="7"/>
  <c r="I51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Z50" i="7"/>
  <c r="Y50" i="7"/>
  <c r="X50" i="7"/>
  <c r="W50" i="7"/>
  <c r="V50" i="7"/>
  <c r="U50" i="7"/>
  <c r="T50" i="7"/>
  <c r="S50" i="7"/>
  <c r="R50" i="7"/>
  <c r="Q50" i="7"/>
  <c r="O50" i="7"/>
  <c r="N50" i="7"/>
  <c r="M50" i="7"/>
  <c r="L50" i="7"/>
  <c r="K50" i="7"/>
  <c r="J50" i="7"/>
  <c r="I50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Z49" i="7"/>
  <c r="Y49" i="7"/>
  <c r="X49" i="7"/>
  <c r="W49" i="7"/>
  <c r="V49" i="7"/>
  <c r="U49" i="7"/>
  <c r="T49" i="7"/>
  <c r="S49" i="7"/>
  <c r="R49" i="7"/>
  <c r="Q49" i="7"/>
  <c r="O49" i="7"/>
  <c r="N49" i="7"/>
  <c r="M49" i="7"/>
  <c r="L49" i="7"/>
  <c r="K49" i="7"/>
  <c r="J49" i="7"/>
  <c r="I49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Z48" i="7"/>
  <c r="Y48" i="7"/>
  <c r="X48" i="7"/>
  <c r="W48" i="7"/>
  <c r="V48" i="7"/>
  <c r="U48" i="7"/>
  <c r="T48" i="7"/>
  <c r="S48" i="7"/>
  <c r="R48" i="7"/>
  <c r="Q48" i="7"/>
  <c r="O48" i="7"/>
  <c r="N48" i="7"/>
  <c r="M48" i="7"/>
  <c r="L48" i="7"/>
  <c r="K48" i="7"/>
  <c r="J48" i="7"/>
  <c r="I48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Z47" i="7"/>
  <c r="Y47" i="7"/>
  <c r="X47" i="7"/>
  <c r="W47" i="7"/>
  <c r="V47" i="7"/>
  <c r="U47" i="7"/>
  <c r="T47" i="7"/>
  <c r="S47" i="7"/>
  <c r="R47" i="7"/>
  <c r="Q47" i="7"/>
  <c r="O47" i="7"/>
  <c r="N47" i="7"/>
  <c r="M47" i="7"/>
  <c r="L47" i="7"/>
  <c r="K47" i="7"/>
  <c r="J47" i="7"/>
  <c r="I47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Z46" i="7"/>
  <c r="Y46" i="7"/>
  <c r="X46" i="7"/>
  <c r="W46" i="7"/>
  <c r="V46" i="7"/>
  <c r="U46" i="7"/>
  <c r="T46" i="7"/>
  <c r="S46" i="7"/>
  <c r="R46" i="7"/>
  <c r="Q46" i="7"/>
  <c r="O46" i="7"/>
  <c r="N46" i="7"/>
  <c r="M46" i="7"/>
  <c r="L46" i="7"/>
  <c r="K46" i="7"/>
  <c r="J46" i="7"/>
  <c r="I46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Z45" i="7"/>
  <c r="Y45" i="7"/>
  <c r="X45" i="7"/>
  <c r="W45" i="7"/>
  <c r="V45" i="7"/>
  <c r="U45" i="7"/>
  <c r="T45" i="7"/>
  <c r="S45" i="7"/>
  <c r="R45" i="7"/>
  <c r="Q45" i="7"/>
  <c r="O45" i="7"/>
  <c r="N45" i="7"/>
  <c r="M45" i="7"/>
  <c r="L45" i="7"/>
  <c r="K45" i="7"/>
  <c r="J45" i="7"/>
  <c r="I45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Z44" i="7"/>
  <c r="Y44" i="7"/>
  <c r="X44" i="7"/>
  <c r="W44" i="7"/>
  <c r="V44" i="7"/>
  <c r="U44" i="7"/>
  <c r="T44" i="7"/>
  <c r="S44" i="7"/>
  <c r="R44" i="7"/>
  <c r="Q44" i="7"/>
  <c r="O44" i="7"/>
  <c r="N44" i="7"/>
  <c r="M44" i="7"/>
  <c r="L44" i="7"/>
  <c r="K44" i="7"/>
  <c r="J44" i="7"/>
  <c r="I44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Z43" i="7"/>
  <c r="Y43" i="7"/>
  <c r="X43" i="7"/>
  <c r="W43" i="7"/>
  <c r="V43" i="7"/>
  <c r="U43" i="7"/>
  <c r="T43" i="7"/>
  <c r="S43" i="7"/>
  <c r="R43" i="7"/>
  <c r="Q43" i="7"/>
  <c r="O43" i="7"/>
  <c r="N43" i="7"/>
  <c r="M43" i="7"/>
  <c r="L43" i="7"/>
  <c r="K43" i="7"/>
  <c r="J43" i="7"/>
  <c r="I43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Z42" i="7"/>
  <c r="Y42" i="7"/>
  <c r="X42" i="7"/>
  <c r="W42" i="7"/>
  <c r="V42" i="7"/>
  <c r="U42" i="7"/>
  <c r="T42" i="7"/>
  <c r="S42" i="7"/>
  <c r="R42" i="7"/>
  <c r="Q42" i="7"/>
  <c r="O42" i="7"/>
  <c r="N42" i="7"/>
  <c r="M42" i="7"/>
  <c r="L42" i="7"/>
  <c r="K42" i="7"/>
  <c r="J42" i="7"/>
  <c r="I42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Z41" i="7"/>
  <c r="Y41" i="7"/>
  <c r="X41" i="7"/>
  <c r="W41" i="7"/>
  <c r="V41" i="7"/>
  <c r="U41" i="7"/>
  <c r="T41" i="7"/>
  <c r="S41" i="7"/>
  <c r="R41" i="7"/>
  <c r="Q41" i="7"/>
  <c r="O41" i="7"/>
  <c r="N41" i="7"/>
  <c r="M41" i="7"/>
  <c r="L41" i="7"/>
  <c r="K41" i="7"/>
  <c r="J41" i="7"/>
  <c r="I41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Z40" i="7"/>
  <c r="Y40" i="7"/>
  <c r="X40" i="7"/>
  <c r="W40" i="7"/>
  <c r="V40" i="7"/>
  <c r="U40" i="7"/>
  <c r="T40" i="7"/>
  <c r="S40" i="7"/>
  <c r="R40" i="7"/>
  <c r="Q40" i="7"/>
  <c r="O40" i="7"/>
  <c r="N40" i="7"/>
  <c r="M40" i="7"/>
  <c r="L40" i="7"/>
  <c r="K40" i="7"/>
  <c r="J40" i="7"/>
  <c r="I40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Z39" i="7"/>
  <c r="Y39" i="7"/>
  <c r="X39" i="7"/>
  <c r="W39" i="7"/>
  <c r="V39" i="7"/>
  <c r="U39" i="7"/>
  <c r="T39" i="7"/>
  <c r="S39" i="7"/>
  <c r="R39" i="7"/>
  <c r="Q39" i="7"/>
  <c r="O39" i="7"/>
  <c r="N39" i="7"/>
  <c r="M39" i="7"/>
  <c r="L39" i="7"/>
  <c r="K39" i="7"/>
  <c r="J39" i="7"/>
  <c r="I39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Z38" i="7"/>
  <c r="Y38" i="7"/>
  <c r="X38" i="7"/>
  <c r="W38" i="7"/>
  <c r="V38" i="7"/>
  <c r="U38" i="7"/>
  <c r="T38" i="7"/>
  <c r="S38" i="7"/>
  <c r="R38" i="7"/>
  <c r="Q38" i="7"/>
  <c r="O38" i="7"/>
  <c r="N38" i="7"/>
  <c r="M38" i="7"/>
  <c r="L38" i="7"/>
  <c r="K38" i="7"/>
  <c r="J38" i="7"/>
  <c r="I38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Z37" i="7"/>
  <c r="Y37" i="7"/>
  <c r="X37" i="7"/>
  <c r="W37" i="7"/>
  <c r="V37" i="7"/>
  <c r="U37" i="7"/>
  <c r="T37" i="7"/>
  <c r="S37" i="7"/>
  <c r="R37" i="7"/>
  <c r="Q37" i="7"/>
  <c r="O37" i="7"/>
  <c r="N37" i="7"/>
  <c r="M37" i="7"/>
  <c r="L37" i="7"/>
  <c r="K37" i="7"/>
  <c r="J37" i="7"/>
  <c r="I37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Z36" i="7"/>
  <c r="Y36" i="7"/>
  <c r="X36" i="7"/>
  <c r="W36" i="7"/>
  <c r="V36" i="7"/>
  <c r="U36" i="7"/>
  <c r="T36" i="7"/>
  <c r="S36" i="7"/>
  <c r="R36" i="7"/>
  <c r="Q36" i="7"/>
  <c r="O36" i="7"/>
  <c r="N36" i="7"/>
  <c r="M36" i="7"/>
  <c r="L36" i="7"/>
  <c r="K36" i="7"/>
  <c r="J36" i="7"/>
  <c r="I36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Z35" i="7"/>
  <c r="Y35" i="7"/>
  <c r="X35" i="7"/>
  <c r="W35" i="7"/>
  <c r="V35" i="7"/>
  <c r="U35" i="7"/>
  <c r="T35" i="7"/>
  <c r="S35" i="7"/>
  <c r="R35" i="7"/>
  <c r="Q35" i="7"/>
  <c r="O35" i="7"/>
  <c r="N35" i="7"/>
  <c r="M35" i="7"/>
  <c r="L35" i="7"/>
  <c r="K35" i="7"/>
  <c r="J35" i="7"/>
  <c r="I35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Z34" i="7"/>
  <c r="Y34" i="7"/>
  <c r="X34" i="7"/>
  <c r="W34" i="7"/>
  <c r="V34" i="7"/>
  <c r="U34" i="7"/>
  <c r="T34" i="7"/>
  <c r="S34" i="7"/>
  <c r="R34" i="7"/>
  <c r="Q34" i="7"/>
  <c r="O34" i="7"/>
  <c r="N34" i="7"/>
  <c r="M34" i="7"/>
  <c r="L34" i="7"/>
  <c r="K34" i="7"/>
  <c r="J34" i="7"/>
  <c r="I34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Z33" i="7"/>
  <c r="Y33" i="7"/>
  <c r="X33" i="7"/>
  <c r="W33" i="7"/>
  <c r="V33" i="7"/>
  <c r="U33" i="7"/>
  <c r="T33" i="7"/>
  <c r="S33" i="7"/>
  <c r="R33" i="7"/>
  <c r="Q33" i="7"/>
  <c r="O33" i="7"/>
  <c r="N33" i="7"/>
  <c r="M33" i="7"/>
  <c r="L33" i="7"/>
  <c r="K33" i="7"/>
  <c r="J33" i="7"/>
  <c r="I33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Z32" i="7"/>
  <c r="Y32" i="7"/>
  <c r="X32" i="7"/>
  <c r="W32" i="7"/>
  <c r="V32" i="7"/>
  <c r="U32" i="7"/>
  <c r="T32" i="7"/>
  <c r="S32" i="7"/>
  <c r="R32" i="7"/>
  <c r="Q32" i="7"/>
  <c r="O32" i="7"/>
  <c r="N32" i="7"/>
  <c r="M32" i="7"/>
  <c r="L32" i="7"/>
  <c r="K32" i="7"/>
  <c r="J32" i="7"/>
  <c r="I32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Z31" i="7"/>
  <c r="Y31" i="7"/>
  <c r="X31" i="7"/>
  <c r="W31" i="7"/>
  <c r="V31" i="7"/>
  <c r="U31" i="7"/>
  <c r="T31" i="7"/>
  <c r="S31" i="7"/>
  <c r="R31" i="7"/>
  <c r="Q31" i="7"/>
  <c r="O31" i="7"/>
  <c r="N31" i="7"/>
  <c r="M31" i="7"/>
  <c r="L31" i="7"/>
  <c r="K31" i="7"/>
  <c r="J31" i="7"/>
  <c r="I31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Z30" i="7"/>
  <c r="Y30" i="7"/>
  <c r="X30" i="7"/>
  <c r="W30" i="7"/>
  <c r="V30" i="7"/>
  <c r="U30" i="7"/>
  <c r="T30" i="7"/>
  <c r="S30" i="7"/>
  <c r="R30" i="7"/>
  <c r="Q30" i="7"/>
  <c r="O30" i="7"/>
  <c r="N30" i="7"/>
  <c r="M30" i="7"/>
  <c r="L30" i="7"/>
  <c r="K30" i="7"/>
  <c r="J30" i="7"/>
  <c r="I30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Z29" i="7"/>
  <c r="Y29" i="7"/>
  <c r="X29" i="7"/>
  <c r="W29" i="7"/>
  <c r="V29" i="7"/>
  <c r="U29" i="7"/>
  <c r="T29" i="7"/>
  <c r="S29" i="7"/>
  <c r="R29" i="7"/>
  <c r="Q29" i="7"/>
  <c r="O29" i="7"/>
  <c r="N29" i="7"/>
  <c r="M29" i="7"/>
  <c r="L29" i="7"/>
  <c r="K29" i="7"/>
  <c r="J29" i="7"/>
  <c r="I29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Z28" i="7"/>
  <c r="Y28" i="7"/>
  <c r="X28" i="7"/>
  <c r="W28" i="7"/>
  <c r="V28" i="7"/>
  <c r="U28" i="7"/>
  <c r="T28" i="7"/>
  <c r="S28" i="7"/>
  <c r="R28" i="7"/>
  <c r="Q28" i="7"/>
  <c r="O28" i="7"/>
  <c r="N28" i="7"/>
  <c r="M28" i="7"/>
  <c r="L28" i="7"/>
  <c r="K28" i="7"/>
  <c r="J28" i="7"/>
  <c r="I28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Z27" i="7"/>
  <c r="Y27" i="7"/>
  <c r="X27" i="7"/>
  <c r="W27" i="7"/>
  <c r="V27" i="7"/>
  <c r="U27" i="7"/>
  <c r="T27" i="7"/>
  <c r="S27" i="7"/>
  <c r="R27" i="7"/>
  <c r="Q27" i="7"/>
  <c r="O27" i="7"/>
  <c r="N27" i="7"/>
  <c r="M27" i="7"/>
  <c r="L27" i="7"/>
  <c r="K27" i="7"/>
  <c r="J27" i="7"/>
  <c r="I27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Z26" i="7"/>
  <c r="Y26" i="7"/>
  <c r="X26" i="7"/>
  <c r="W26" i="7"/>
  <c r="V26" i="7"/>
  <c r="U26" i="7"/>
  <c r="T26" i="7"/>
  <c r="S26" i="7"/>
  <c r="R26" i="7"/>
  <c r="Q26" i="7"/>
  <c r="O26" i="7"/>
  <c r="N26" i="7"/>
  <c r="M26" i="7"/>
  <c r="L26" i="7"/>
  <c r="K26" i="7"/>
  <c r="J26" i="7"/>
  <c r="I26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Z25" i="7"/>
  <c r="Y25" i="7"/>
  <c r="X25" i="7"/>
  <c r="W25" i="7"/>
  <c r="V25" i="7"/>
  <c r="U25" i="7"/>
  <c r="T25" i="7"/>
  <c r="S25" i="7"/>
  <c r="R25" i="7"/>
  <c r="Q25" i="7"/>
  <c r="O25" i="7"/>
  <c r="N25" i="7"/>
  <c r="M25" i="7"/>
  <c r="L25" i="7"/>
  <c r="K25" i="7"/>
  <c r="J25" i="7"/>
  <c r="I25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Z24" i="7"/>
  <c r="Y24" i="7"/>
  <c r="X24" i="7"/>
  <c r="W24" i="7"/>
  <c r="V24" i="7"/>
  <c r="U24" i="7"/>
  <c r="T24" i="7"/>
  <c r="S24" i="7"/>
  <c r="R24" i="7"/>
  <c r="Q24" i="7"/>
  <c r="O24" i="7"/>
  <c r="N24" i="7"/>
  <c r="M24" i="7"/>
  <c r="L24" i="7"/>
  <c r="K24" i="7"/>
  <c r="J24" i="7"/>
  <c r="I24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Z23" i="7"/>
  <c r="Y23" i="7"/>
  <c r="X23" i="7"/>
  <c r="W23" i="7"/>
  <c r="V23" i="7"/>
  <c r="U23" i="7"/>
  <c r="T23" i="7"/>
  <c r="S23" i="7"/>
  <c r="R23" i="7"/>
  <c r="Q23" i="7"/>
  <c r="O23" i="7"/>
  <c r="N23" i="7"/>
  <c r="M23" i="7"/>
  <c r="L23" i="7"/>
  <c r="K23" i="7"/>
  <c r="J23" i="7"/>
  <c r="I23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Z22" i="7"/>
  <c r="Y22" i="7"/>
  <c r="X22" i="7"/>
  <c r="W22" i="7"/>
  <c r="V22" i="7"/>
  <c r="U22" i="7"/>
  <c r="T22" i="7"/>
  <c r="S22" i="7"/>
  <c r="R22" i="7"/>
  <c r="Q22" i="7"/>
  <c r="O22" i="7"/>
  <c r="N22" i="7"/>
  <c r="M22" i="7"/>
  <c r="L22" i="7"/>
  <c r="K22" i="7"/>
  <c r="J22" i="7"/>
  <c r="I22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Z21" i="7"/>
  <c r="Y21" i="7"/>
  <c r="X21" i="7"/>
  <c r="W21" i="7"/>
  <c r="V21" i="7"/>
  <c r="U21" i="7"/>
  <c r="T21" i="7"/>
  <c r="S21" i="7"/>
  <c r="R21" i="7"/>
  <c r="Q21" i="7"/>
  <c r="O21" i="7"/>
  <c r="N21" i="7"/>
  <c r="M21" i="7"/>
  <c r="L21" i="7"/>
  <c r="K21" i="7"/>
  <c r="J21" i="7"/>
  <c r="I21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Z20" i="7"/>
  <c r="Y20" i="7"/>
  <c r="X20" i="7"/>
  <c r="W20" i="7"/>
  <c r="V20" i="7"/>
  <c r="U20" i="7"/>
  <c r="T20" i="7"/>
  <c r="S20" i="7"/>
  <c r="R20" i="7"/>
  <c r="Q20" i="7"/>
  <c r="O20" i="7"/>
  <c r="N20" i="7"/>
  <c r="M20" i="7"/>
  <c r="L20" i="7"/>
  <c r="K20" i="7"/>
  <c r="J20" i="7"/>
  <c r="I20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Z19" i="7"/>
  <c r="Y19" i="7"/>
  <c r="X19" i="7"/>
  <c r="W19" i="7"/>
  <c r="V19" i="7"/>
  <c r="U19" i="7"/>
  <c r="T19" i="7"/>
  <c r="S19" i="7"/>
  <c r="R19" i="7"/>
  <c r="Q19" i="7"/>
  <c r="O19" i="7"/>
  <c r="N19" i="7"/>
  <c r="M19" i="7"/>
  <c r="L19" i="7"/>
  <c r="K19" i="7"/>
  <c r="J19" i="7"/>
  <c r="I19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Z18" i="7"/>
  <c r="Y18" i="7"/>
  <c r="X18" i="7"/>
  <c r="W18" i="7"/>
  <c r="V18" i="7"/>
  <c r="U18" i="7"/>
  <c r="T18" i="7"/>
  <c r="S18" i="7"/>
  <c r="R18" i="7"/>
  <c r="Q18" i="7"/>
  <c r="O18" i="7"/>
  <c r="N18" i="7"/>
  <c r="M18" i="7"/>
  <c r="L18" i="7"/>
  <c r="K18" i="7"/>
  <c r="J18" i="7"/>
  <c r="I18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Z17" i="7"/>
  <c r="Y17" i="7"/>
  <c r="X17" i="7"/>
  <c r="W17" i="7"/>
  <c r="V17" i="7"/>
  <c r="U17" i="7"/>
  <c r="T17" i="7"/>
  <c r="S17" i="7"/>
  <c r="R17" i="7"/>
  <c r="Q17" i="7"/>
  <c r="O17" i="7"/>
  <c r="N17" i="7"/>
  <c r="M17" i="7"/>
  <c r="L17" i="7"/>
  <c r="K17" i="7"/>
  <c r="J17" i="7"/>
  <c r="I17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Z16" i="7"/>
  <c r="Y16" i="7"/>
  <c r="X16" i="7"/>
  <c r="W16" i="7"/>
  <c r="V16" i="7"/>
  <c r="U16" i="7"/>
  <c r="T16" i="7"/>
  <c r="S16" i="7"/>
  <c r="R16" i="7"/>
  <c r="Q16" i="7"/>
  <c r="O16" i="7"/>
  <c r="N16" i="7"/>
  <c r="M16" i="7"/>
  <c r="L16" i="7"/>
  <c r="K16" i="7"/>
  <c r="J16" i="7"/>
  <c r="I16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Z15" i="7"/>
  <c r="Y15" i="7"/>
  <c r="X15" i="7"/>
  <c r="W15" i="7"/>
  <c r="V15" i="7"/>
  <c r="U15" i="7"/>
  <c r="T15" i="7"/>
  <c r="S15" i="7"/>
  <c r="R15" i="7"/>
  <c r="Q15" i="7"/>
  <c r="O15" i="7"/>
  <c r="N15" i="7"/>
  <c r="M15" i="7"/>
  <c r="L15" i="7"/>
  <c r="K15" i="7"/>
  <c r="J15" i="7"/>
  <c r="I15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Z14" i="7"/>
  <c r="Y14" i="7"/>
  <c r="X14" i="7"/>
  <c r="W14" i="7"/>
  <c r="V14" i="7"/>
  <c r="U14" i="7"/>
  <c r="T14" i="7"/>
  <c r="S14" i="7"/>
  <c r="R14" i="7"/>
  <c r="Q14" i="7"/>
  <c r="O14" i="7"/>
  <c r="N14" i="7"/>
  <c r="M14" i="7"/>
  <c r="L14" i="7"/>
  <c r="K14" i="7"/>
  <c r="J14" i="7"/>
  <c r="I14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Z13" i="7"/>
  <c r="Y13" i="7"/>
  <c r="X13" i="7"/>
  <c r="W13" i="7"/>
  <c r="V13" i="7"/>
  <c r="U13" i="7"/>
  <c r="T13" i="7"/>
  <c r="S13" i="7"/>
  <c r="R13" i="7"/>
  <c r="Q13" i="7"/>
  <c r="O13" i="7"/>
  <c r="N13" i="7"/>
  <c r="M13" i="7"/>
  <c r="L13" i="7"/>
  <c r="K13" i="7"/>
  <c r="J13" i="7"/>
  <c r="I13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Z12" i="7"/>
  <c r="Y12" i="7"/>
  <c r="X12" i="7"/>
  <c r="W12" i="7"/>
  <c r="V12" i="7"/>
  <c r="U12" i="7"/>
  <c r="T12" i="7"/>
  <c r="S12" i="7"/>
  <c r="R12" i="7"/>
  <c r="Q12" i="7"/>
  <c r="O12" i="7"/>
  <c r="N12" i="7"/>
  <c r="M12" i="7"/>
  <c r="L12" i="7"/>
  <c r="K12" i="7"/>
  <c r="J12" i="7"/>
  <c r="I12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Z11" i="7"/>
  <c r="Y11" i="7"/>
  <c r="X11" i="7"/>
  <c r="W11" i="7"/>
  <c r="V11" i="7"/>
  <c r="U11" i="7"/>
  <c r="T11" i="7"/>
  <c r="S11" i="7"/>
  <c r="R11" i="7"/>
  <c r="Q11" i="7"/>
  <c r="O11" i="7"/>
  <c r="N11" i="7"/>
  <c r="M11" i="7"/>
  <c r="L11" i="7"/>
  <c r="K11" i="7"/>
  <c r="J11" i="7"/>
  <c r="I11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Z10" i="7"/>
  <c r="Y10" i="7"/>
  <c r="X10" i="7"/>
  <c r="W10" i="7"/>
  <c r="V10" i="7"/>
  <c r="U10" i="7"/>
  <c r="T10" i="7"/>
  <c r="S10" i="7"/>
  <c r="R10" i="7"/>
  <c r="Q10" i="7"/>
  <c r="O10" i="7"/>
  <c r="N10" i="7"/>
  <c r="M10" i="7"/>
  <c r="L10" i="7"/>
  <c r="K10" i="7"/>
  <c r="J10" i="7"/>
  <c r="I10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Z9" i="7"/>
  <c r="Y9" i="7"/>
  <c r="X9" i="7"/>
  <c r="W9" i="7"/>
  <c r="V9" i="7"/>
  <c r="U9" i="7"/>
  <c r="T9" i="7"/>
  <c r="S9" i="7"/>
  <c r="R9" i="7"/>
  <c r="Q9" i="7"/>
  <c r="O9" i="7"/>
  <c r="N9" i="7"/>
  <c r="M9" i="7"/>
  <c r="L9" i="7"/>
  <c r="K9" i="7"/>
  <c r="J9" i="7"/>
  <c r="I9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Z8" i="7"/>
  <c r="Y8" i="7"/>
  <c r="X8" i="7"/>
  <c r="W8" i="7"/>
  <c r="V8" i="7"/>
  <c r="U8" i="7"/>
  <c r="T8" i="7"/>
  <c r="S8" i="7"/>
  <c r="R8" i="7"/>
  <c r="Q8" i="7"/>
  <c r="O8" i="7"/>
  <c r="N8" i="7"/>
  <c r="M8" i="7"/>
  <c r="L8" i="7"/>
  <c r="K8" i="7"/>
  <c r="J8" i="7"/>
  <c r="I8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Z7" i="7"/>
  <c r="Y7" i="7"/>
  <c r="X7" i="7"/>
  <c r="W7" i="7"/>
  <c r="V7" i="7"/>
  <c r="U7" i="7"/>
  <c r="T7" i="7"/>
  <c r="S7" i="7"/>
  <c r="R7" i="7"/>
  <c r="Q7" i="7"/>
  <c r="O7" i="7"/>
  <c r="N7" i="7"/>
  <c r="M7" i="7"/>
  <c r="L7" i="7"/>
  <c r="K7" i="7"/>
  <c r="J7" i="7"/>
  <c r="I7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Z6" i="7"/>
  <c r="Y6" i="7"/>
  <c r="X6" i="7"/>
  <c r="W6" i="7"/>
  <c r="V6" i="7"/>
  <c r="U6" i="7"/>
  <c r="T6" i="7"/>
  <c r="S6" i="7"/>
  <c r="R6" i="7"/>
  <c r="Q6" i="7"/>
  <c r="O6" i="7"/>
  <c r="N6" i="7"/>
  <c r="M6" i="7"/>
  <c r="L6" i="7"/>
  <c r="K6" i="7"/>
  <c r="J6" i="7"/>
  <c r="I6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Z5" i="7"/>
  <c r="Y5" i="7"/>
  <c r="X5" i="7"/>
  <c r="W5" i="7"/>
  <c r="V5" i="7"/>
  <c r="U5" i="7"/>
  <c r="T5" i="7"/>
  <c r="S5" i="7"/>
  <c r="R5" i="7"/>
  <c r="Q5" i="7"/>
  <c r="O5" i="7"/>
  <c r="N5" i="7"/>
  <c r="M5" i="7"/>
  <c r="L5" i="7"/>
  <c r="K5" i="7"/>
  <c r="J5" i="7"/>
  <c r="I5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Z4" i="7"/>
  <c r="Y4" i="7"/>
  <c r="X4" i="7"/>
  <c r="W4" i="7"/>
  <c r="V4" i="7"/>
  <c r="U4" i="7"/>
  <c r="T4" i="7"/>
  <c r="S4" i="7"/>
  <c r="R4" i="7"/>
  <c r="Q4" i="7"/>
  <c r="O4" i="7"/>
  <c r="N4" i="7"/>
  <c r="M4" i="7"/>
  <c r="L4" i="7"/>
  <c r="K4" i="7"/>
  <c r="J4" i="7"/>
  <c r="I4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Z3" i="7"/>
  <c r="Y3" i="7"/>
  <c r="X3" i="7"/>
  <c r="W3" i="7"/>
  <c r="V3" i="7"/>
  <c r="U3" i="7"/>
  <c r="T3" i="7"/>
  <c r="S3" i="7"/>
  <c r="R3" i="7"/>
  <c r="Q3" i="7"/>
  <c r="O3" i="7"/>
  <c r="N3" i="7"/>
  <c r="M3" i="7"/>
  <c r="L3" i="7"/>
  <c r="K3" i="7"/>
  <c r="J3" i="7"/>
  <c r="I3" i="7"/>
  <c r="AS2" i="7"/>
  <c r="AS144" i="7" s="1"/>
  <c r="AR2" i="7"/>
  <c r="AR144" i="7" s="1"/>
  <c r="AQ2" i="7"/>
  <c r="AQ144" i="7" s="1"/>
  <c r="AP2" i="7"/>
  <c r="AP144" i="7" s="1"/>
  <c r="AO2" i="7"/>
  <c r="AO144" i="7" s="1"/>
  <c r="AN2" i="7"/>
  <c r="AN144" i="7" s="1"/>
  <c r="AM2" i="7"/>
  <c r="AM144" i="7" s="1"/>
  <c r="AL2" i="7"/>
  <c r="AL144" i="7" s="1"/>
  <c r="AK2" i="7"/>
  <c r="AK144" i="7" s="1"/>
  <c r="AJ2" i="7"/>
  <c r="AJ144" i="7" s="1"/>
  <c r="AH2" i="7"/>
  <c r="AH144" i="7" s="1"/>
  <c r="AG2" i="7"/>
  <c r="AG144" i="7" s="1"/>
  <c r="AF2" i="7"/>
  <c r="AF144" i="7" s="1"/>
  <c r="AE2" i="7"/>
  <c r="AE144" i="7" s="1"/>
  <c r="AD2" i="7"/>
  <c r="AD144" i="7" s="1"/>
  <c r="AC2" i="7"/>
  <c r="AC144" i="7" s="1"/>
  <c r="AB2" i="7"/>
  <c r="AB144" i="7" s="1"/>
  <c r="Z2" i="7"/>
  <c r="Z144" i="7" s="1"/>
  <c r="Y2" i="7"/>
  <c r="Y144" i="7" s="1"/>
  <c r="X2" i="7"/>
  <c r="X144" i="7" s="1"/>
  <c r="W2" i="7"/>
  <c r="W144" i="7" s="1"/>
  <c r="V2" i="7"/>
  <c r="V144" i="7" s="1"/>
  <c r="U2" i="7"/>
  <c r="U144" i="7" s="1"/>
  <c r="T2" i="7"/>
  <c r="T144" i="7" s="1"/>
  <c r="S2" i="7"/>
  <c r="S144" i="7" s="1"/>
  <c r="R2" i="7"/>
  <c r="R144" i="7" s="1"/>
  <c r="Q2" i="7"/>
  <c r="Q144" i="7" s="1"/>
  <c r="O2" i="7"/>
  <c r="O144" i="7" s="1"/>
  <c r="N2" i="7"/>
  <c r="N144" i="7" s="1"/>
  <c r="M2" i="7"/>
  <c r="M144" i="7" s="1"/>
  <c r="L2" i="7"/>
  <c r="L144" i="7" s="1"/>
  <c r="K2" i="7"/>
  <c r="K144" i="7" s="1"/>
  <c r="J2" i="7"/>
  <c r="J144" i="7" s="1"/>
  <c r="I2" i="7"/>
  <c r="I144" i="7" s="1"/>
  <c r="X6" i="14"/>
  <c r="X3" i="14"/>
  <c r="X2" i="14"/>
</calcChain>
</file>

<file path=xl/sharedStrings.xml><?xml version="1.0" encoding="utf-8"?>
<sst xmlns="http://schemas.openxmlformats.org/spreadsheetml/2006/main" count="1239" uniqueCount="262">
  <si>
    <t>城市及最早通车年份</t>
  </si>
  <si>
    <t>线路</t>
  </si>
  <si>
    <t>里程（km）</t>
  </si>
  <si>
    <t>车型及编组</t>
  </si>
  <si>
    <t>最高运行速度</t>
  </si>
  <si>
    <t>开通时间</t>
  </si>
  <si>
    <t>备注</t>
  </si>
  <si>
    <t>上海（1995）</t>
  </si>
  <si>
    <t>1号线</t>
  </si>
  <si>
    <t>8A</t>
  </si>
  <si>
    <t>2号线</t>
  </si>
  <si>
    <t>4\8A</t>
  </si>
  <si>
    <t>3号线</t>
  </si>
  <si>
    <t>6A</t>
  </si>
  <si>
    <t>4号线</t>
  </si>
  <si>
    <t>5号线</t>
  </si>
  <si>
    <t>4C</t>
  </si>
  <si>
    <t>A车里程</t>
  </si>
  <si>
    <t>6号线</t>
  </si>
  <si>
    <t>7号线</t>
  </si>
  <si>
    <t>8号线</t>
  </si>
  <si>
    <t>6\7C</t>
  </si>
  <si>
    <t>9号线</t>
  </si>
  <si>
    <t>10号线</t>
  </si>
  <si>
    <t>11号线</t>
  </si>
  <si>
    <t>12号线</t>
  </si>
  <si>
    <t>13号线</t>
  </si>
  <si>
    <t>16号线</t>
  </si>
  <si>
    <t>3\6A</t>
  </si>
  <si>
    <t>磁悬浮</t>
  </si>
  <si>
    <t>5节（高速磁浮）</t>
  </si>
  <si>
    <t>2017.12.30</t>
  </si>
  <si>
    <t>17号线</t>
  </si>
  <si>
    <t>北京（1969）</t>
  </si>
  <si>
    <t>6B</t>
  </si>
  <si>
    <t>8B</t>
  </si>
  <si>
    <t>14号线</t>
  </si>
  <si>
    <t>15号线</t>
  </si>
  <si>
    <t>机场线</t>
  </si>
  <si>
    <t>4L（直线电机）</t>
  </si>
  <si>
    <t>90（原设计110）</t>
  </si>
  <si>
    <t>八通线</t>
  </si>
  <si>
    <t>亦庄线</t>
  </si>
  <si>
    <t>大兴线</t>
  </si>
  <si>
    <t>昌平线</t>
  </si>
  <si>
    <t>房山线</t>
  </si>
  <si>
    <t>燕房线</t>
  </si>
  <si>
    <t>4B</t>
  </si>
  <si>
    <t>S1线</t>
  </si>
  <si>
    <t>6节（中低速磁浮）</t>
  </si>
  <si>
    <t>广州（1999）</t>
  </si>
  <si>
    <t>6L（直线电机）</t>
  </si>
  <si>
    <t>2017.12.28</t>
  </si>
  <si>
    <t>广佛线</t>
  </si>
  <si>
    <t>广州境内长度11.67</t>
  </si>
  <si>
    <t>珠江新城APM</t>
  </si>
  <si>
    <t>2节（APM)</t>
  </si>
  <si>
    <t>深圳（2004）</t>
  </si>
  <si>
    <t>1号线（罗宝线）</t>
  </si>
  <si>
    <t>2号线（蛇口线）</t>
  </si>
  <si>
    <t>3号线（龙岗线）</t>
  </si>
  <si>
    <t>4号线（龙华线）</t>
  </si>
  <si>
    <t>5号线（环中线）</t>
  </si>
  <si>
    <t>7号线（西丽线）</t>
  </si>
  <si>
    <t>9号线（梅林线）</t>
  </si>
  <si>
    <t>11号线（机场线）</t>
  </si>
  <si>
    <t>南京（2005）</t>
  </si>
  <si>
    <t>S1号线</t>
  </si>
  <si>
    <t>S3号线</t>
  </si>
  <si>
    <t>2017.12.6</t>
  </si>
  <si>
    <t>S8号线</t>
  </si>
  <si>
    <t>S9号线</t>
  </si>
  <si>
    <t>重庆（2004）</t>
  </si>
  <si>
    <t>单轨4\6节</t>
  </si>
  <si>
    <t>单轨6\8节</t>
  </si>
  <si>
    <t>7As</t>
  </si>
  <si>
    <t>武汉（2004）</t>
  </si>
  <si>
    <t>含机场线</t>
  </si>
  <si>
    <t>2017.12.26</t>
  </si>
  <si>
    <t>阳逻线</t>
  </si>
  <si>
    <t>天津（1984）</t>
  </si>
  <si>
    <t>大连（2002）</t>
  </si>
  <si>
    <t>1号线一期</t>
  </si>
  <si>
    <t>2号线一期</t>
  </si>
  <si>
    <t>2017.6.7</t>
  </si>
  <si>
    <t>成都（2010）</t>
  </si>
  <si>
    <t>2017.9.6</t>
  </si>
  <si>
    <t>苏州（2012）</t>
  </si>
  <si>
    <t>5B</t>
  </si>
  <si>
    <t>郑州（2013）</t>
  </si>
  <si>
    <t>9号线（城郊铁路一期）</t>
  </si>
  <si>
    <t>西安（2011）</t>
  </si>
  <si>
    <t>杭州（2012）</t>
  </si>
  <si>
    <t>宁波（2014）</t>
  </si>
  <si>
    <t>长沙（2014）</t>
  </si>
  <si>
    <t>机场磁浮</t>
  </si>
  <si>
    <t>3节（中低速磁浮）</t>
  </si>
  <si>
    <t>长春（2002）</t>
  </si>
  <si>
    <t>3\6模块（轻轨）</t>
  </si>
  <si>
    <t>6模块（轻轨）</t>
  </si>
  <si>
    <t>昆明（2012）</t>
  </si>
  <si>
    <t>无锡（2014）</t>
  </si>
  <si>
    <t>沈阳（2010）</t>
  </si>
  <si>
    <t>东莞（2016）</t>
  </si>
  <si>
    <t>南宁（2016）</t>
  </si>
  <si>
    <t>石家庄（2017）</t>
  </si>
  <si>
    <t>2017.6.26</t>
  </si>
  <si>
    <t>南昌（2015）</t>
  </si>
  <si>
    <t>2017.8.18</t>
  </si>
  <si>
    <t>青岛（2015）</t>
  </si>
  <si>
    <t>2017.12.10</t>
  </si>
  <si>
    <t>福州（2016）</t>
  </si>
  <si>
    <t>合肥（2016）</t>
  </si>
  <si>
    <t>佛山（2010）</t>
  </si>
  <si>
    <t>1号线（广佛线）</t>
  </si>
  <si>
    <t>佛山境内长度21.47</t>
  </si>
  <si>
    <t>哈尔滨（2013）</t>
  </si>
  <si>
    <t>厦门（2017）</t>
  </si>
  <si>
    <t>2017.12.31</t>
  </si>
  <si>
    <t>贵阳（2017）</t>
  </si>
  <si>
    <t>求和</t>
  </si>
  <si>
    <t>A</t>
  </si>
  <si>
    <t>As</t>
  </si>
  <si>
    <t>B</t>
  </si>
  <si>
    <t>C</t>
  </si>
  <si>
    <t>直线电机</t>
  </si>
  <si>
    <t>高速磁浮</t>
  </si>
  <si>
    <t>中低速磁浮</t>
  </si>
  <si>
    <t>单轨</t>
  </si>
  <si>
    <t>轻轨</t>
  </si>
  <si>
    <t>APM</t>
  </si>
  <si>
    <t>排名</t>
  </si>
  <si>
    <t>运营总里程（km）</t>
  </si>
  <si>
    <t>通车城市</t>
  </si>
  <si>
    <t>31座</t>
  </si>
  <si>
    <t>车辆制式</t>
  </si>
  <si>
    <t>线路条数</t>
  </si>
  <si>
    <t>线路总长度</t>
  </si>
  <si>
    <t>通车线路</t>
  </si>
  <si>
    <t>139条</t>
  </si>
  <si>
    <t>A（宽度3m）</t>
  </si>
  <si>
    <t>总通车里程</t>
  </si>
  <si>
    <t>4452.9km</t>
  </si>
  <si>
    <t>B（宽度2.8m）</t>
  </si>
  <si>
    <t>C（宽度2.6m）</t>
  </si>
  <si>
    <t>L（直线电机）</t>
  </si>
  <si>
    <t>高速磁悬浮</t>
  </si>
  <si>
    <t>中低速磁悬浮</t>
  </si>
  <si>
    <t>轻轨（铰接车）</t>
  </si>
  <si>
    <t>最高运营速度</t>
  </si>
  <si>
    <t>南京</t>
  </si>
  <si>
    <t>重庆</t>
  </si>
  <si>
    <t>武汉</t>
  </si>
  <si>
    <t>大连</t>
  </si>
  <si>
    <t>成都</t>
  </si>
  <si>
    <t>杭州</t>
  </si>
  <si>
    <t>城市</t>
  </si>
  <si>
    <t>首次通车年份</t>
  </si>
  <si>
    <t>一期建设规划开始时间或首次立项时间</t>
  </si>
  <si>
    <t>最近新线开通年份</t>
  </si>
  <si>
    <t>运营里程增加规模</t>
  </si>
  <si>
    <t>年平均通车里程</t>
  </si>
  <si>
    <t>总里程</t>
  </si>
  <si>
    <t>扣除里程</t>
  </si>
  <si>
    <t>上海</t>
  </si>
  <si>
    <t>不计算1号线</t>
  </si>
  <si>
    <t>北京</t>
  </si>
  <si>
    <t>不计算1、2号线</t>
  </si>
  <si>
    <t>深圳</t>
  </si>
  <si>
    <t>广州</t>
  </si>
  <si>
    <t>天津</t>
  </si>
  <si>
    <t>苏州</t>
  </si>
  <si>
    <t>郑州</t>
  </si>
  <si>
    <t>昆明</t>
  </si>
  <si>
    <t>西安</t>
  </si>
  <si>
    <t>宁波</t>
  </si>
  <si>
    <t>无锡</t>
  </si>
  <si>
    <t>长沙</t>
  </si>
  <si>
    <t>沈阳</t>
  </si>
  <si>
    <t>石家庄</t>
  </si>
  <si>
    <t>东莞</t>
  </si>
  <si>
    <t>长春</t>
  </si>
  <si>
    <t>南昌</t>
  </si>
  <si>
    <t>南宁</t>
  </si>
  <si>
    <t>青岛</t>
  </si>
  <si>
    <t>合肥</t>
  </si>
  <si>
    <t>福州</t>
  </si>
  <si>
    <t>佛山</t>
  </si>
  <si>
    <t>哈尔滨</t>
  </si>
  <si>
    <t>车站数（座）</t>
  </si>
  <si>
    <t>通车时间</t>
  </si>
  <si>
    <t>投资（亿）</t>
  </si>
  <si>
    <t>201路有轨电车</t>
  </si>
  <si>
    <t>2007年12月30日</t>
  </si>
  <si>
    <t>始建于20世纪三十年代，后进行改造</t>
  </si>
  <si>
    <t>202路有轨电车</t>
  </si>
  <si>
    <t>2002年12月1日</t>
  </si>
  <si>
    <t>开发区现代导轨电车1号线</t>
  </si>
  <si>
    <t>2007年5月10日</t>
  </si>
  <si>
    <t>张江有轨电车一期</t>
  </si>
  <si>
    <t>2009年12月31日</t>
  </si>
  <si>
    <t>浑南新区现代有轨电车1号线</t>
  </si>
  <si>
    <t>2013年8月15日</t>
  </si>
  <si>
    <t>浑南新区现代有轨电车2号线</t>
  </si>
  <si>
    <t>浑南新区现代有轨电车3号线</t>
  </si>
  <si>
    <t>2015年6月29日</t>
  </si>
  <si>
    <t>浑南新区现代有轨电车5号线</t>
  </si>
  <si>
    <t>54路有轨电车</t>
  </si>
  <si>
    <t>2012年12月20日</t>
  </si>
  <si>
    <t>始建于20世纪四十年代，后进行改造</t>
  </si>
  <si>
    <t>55路有轨电车</t>
  </si>
  <si>
    <t>2014年8月24日</t>
  </si>
  <si>
    <t>高新区有轨电车1号线</t>
  </si>
  <si>
    <t>2014年10月26日</t>
  </si>
  <si>
    <t>河西有轨电车1号线</t>
  </si>
  <si>
    <t>2014年8月1日</t>
  </si>
  <si>
    <t>麒麟有轨电车</t>
  </si>
  <si>
    <t>2017年10月31日</t>
  </si>
  <si>
    <t>广州海珠环岛有轨电车工程</t>
  </si>
  <si>
    <t>2014年12月31日</t>
  </si>
  <si>
    <t>淮安</t>
  </si>
  <si>
    <t>有轨电车一期工程</t>
  </si>
  <si>
    <t>2015年12月28日</t>
  </si>
  <si>
    <t>城阳区现代有轨电车示范线</t>
  </si>
  <si>
    <t>2016年3月5日</t>
  </si>
  <si>
    <t>现代有轨电车西郊线</t>
  </si>
  <si>
    <t>2017年12月30日</t>
  </si>
  <si>
    <t>珠海</t>
  </si>
  <si>
    <t>现代有轨电车1号线首期工程</t>
  </si>
  <si>
    <t>2017年6月13日</t>
  </si>
  <si>
    <t>大汉阳有轨电车T6线路</t>
  </si>
  <si>
    <t>龙华新区有轨电车示范线</t>
  </si>
  <si>
    <t>车型</t>
  </si>
  <si>
    <t>银川</t>
  </si>
  <si>
    <t>花博园段旅游线路</t>
  </si>
  <si>
    <t>比亚迪云轨</t>
  </si>
  <si>
    <t>2017.08.31</t>
  </si>
  <si>
    <t>新能源空铁试验线</t>
  </si>
  <si>
    <t>悬挂式单轨</t>
  </si>
  <si>
    <t>2016.11.21</t>
  </si>
  <si>
    <t>株洲</t>
  </si>
  <si>
    <t>智轨列车株洲示范线一期</t>
  </si>
  <si>
    <t>智轨</t>
  </si>
  <si>
    <t>2017.10.23</t>
  </si>
  <si>
    <t>4\8A</t>
    <phoneticPr fontId="11" type="noConversion"/>
  </si>
  <si>
    <t>5节（高速磁浮）</t>
    <phoneticPr fontId="11" type="noConversion"/>
  </si>
  <si>
    <t>上海（1995）</t>
    <phoneticPr fontId="11" type="noConversion"/>
  </si>
  <si>
    <t>工程投资</t>
    <phoneticPr fontId="11" type="noConversion"/>
  </si>
  <si>
    <t>分期情况</t>
    <phoneticPr fontId="11" type="noConversion"/>
  </si>
  <si>
    <t>起讫点</t>
    <phoneticPr fontId="11" type="noConversion"/>
  </si>
  <si>
    <t>地下里程</t>
    <phoneticPr fontId="11" type="noConversion"/>
  </si>
  <si>
    <t>地面里程</t>
    <phoneticPr fontId="11" type="noConversion"/>
  </si>
  <si>
    <t>高架里程</t>
    <phoneticPr fontId="11" type="noConversion"/>
  </si>
  <si>
    <t>年客运量</t>
    <phoneticPr fontId="11" type="noConversion"/>
  </si>
  <si>
    <t>日均客运量</t>
    <phoneticPr fontId="11" type="noConversion"/>
  </si>
  <si>
    <t>负荷强度</t>
    <phoneticPr fontId="11" type="noConversion"/>
  </si>
  <si>
    <t>车站数</t>
    <phoneticPr fontId="11" type="noConversion"/>
  </si>
  <si>
    <t>其中换乘站数</t>
    <phoneticPr fontId="11" type="noConversion"/>
  </si>
  <si>
    <t>客运周转量</t>
    <phoneticPr fontId="11" type="noConversion"/>
  </si>
  <si>
    <t>建设情况</t>
    <phoneticPr fontId="11" type="noConversion"/>
  </si>
  <si>
    <t>运营</t>
    <phoneticPr fontId="11" type="noConversion"/>
  </si>
  <si>
    <t>在建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</si>
</sst>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12">
    <font>
      <sz val="11"/>
      <color theme="1"/>
      <name val="等线"/>
      <charset val="134"/>
      <scheme val="minor"/>
    </font>
    <font>
      <sz val="10.5"/>
      <color rgb="FF333333"/>
      <name val="Arial"/>
      <family val="2"/>
    </font>
    <font>
      <b/>
      <sz val="12"/>
      <color theme="0"/>
      <name val="微软雅黑"/>
      <charset val="134"/>
    </font>
    <font>
      <sz val="12"/>
      <color theme="1"/>
      <name val="微软雅黑 Light"/>
      <charset val="134"/>
    </font>
    <font>
      <sz val="10.5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 Light"/>
      <charset val="134"/>
    </font>
    <font>
      <sz val="11"/>
      <name val="微软雅黑 Light"/>
      <charset val="134"/>
    </font>
    <font>
      <sz val="1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31" fontId="1" fillId="0" borderId="0" xfId="0" applyNumberFormat="1" applyFont="1" applyAlignment="1">
      <alignment horizontal="center" vertical="center"/>
    </xf>
    <xf numFmtId="176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77" fontId="7" fillId="7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7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9" fillId="8" borderId="0" xfId="0" applyFont="1" applyFill="1">
      <alignment vertical="center"/>
    </xf>
    <xf numFmtId="0" fontId="6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77" fontId="7" fillId="8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77" fontId="7" fillId="9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77" fontId="8" fillId="8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77" fontId="7" fillId="6" borderId="2" xfId="0" applyNumberFormat="1" applyFont="1" applyFill="1" applyBorder="1" applyAlignment="1">
      <alignment horizontal="center" vertical="center"/>
    </xf>
    <xf numFmtId="177" fontId="7" fillId="6" borderId="4" xfId="0" applyNumberFormat="1" applyFont="1" applyFill="1" applyBorder="1" applyAlignment="1">
      <alignment horizontal="center" vertical="center"/>
    </xf>
    <xf numFmtId="177" fontId="7" fillId="7" borderId="2" xfId="0" applyNumberFormat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177" fontId="7" fillId="7" borderId="3" xfId="0" applyNumberFormat="1" applyFont="1" applyFill="1" applyBorder="1" applyAlignment="1">
      <alignment horizontal="center" vertical="center"/>
    </xf>
    <xf numFmtId="177" fontId="7" fillId="6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国内城市轨道交通车辆制式分布图</a:t>
            </a:r>
            <a:r>
              <a:rPr lang="zh-CN" altLang="en-US" sz="1400"/>
              <a:t>（线路条数）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统计数据!$F$4</c:f>
              <c:strCache>
                <c:ptCount val="1"/>
                <c:pt idx="0">
                  <c:v>A（宽度3m）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A-464D-B82C-DD6578D89995}"/>
            </c:ext>
          </c:extLst>
        </c:ser>
        <c:ser>
          <c:idx val="1"/>
          <c:order val="1"/>
          <c:tx>
            <c:strRef>
              <c:f>统计数据!$F$5</c:f>
              <c:strCache>
                <c:ptCount val="1"/>
                <c:pt idx="0">
                  <c:v>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A-464D-B82C-DD6578D89995}"/>
            </c:ext>
          </c:extLst>
        </c:ser>
        <c:ser>
          <c:idx val="2"/>
          <c:order val="2"/>
          <c:tx>
            <c:strRef>
              <c:f>统计数据!$F$6</c:f>
              <c:strCache>
                <c:ptCount val="1"/>
                <c:pt idx="0">
                  <c:v>B（宽度2.8m）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A-464D-B82C-DD6578D89995}"/>
            </c:ext>
          </c:extLst>
        </c:ser>
        <c:ser>
          <c:idx val="3"/>
          <c:order val="3"/>
          <c:tx>
            <c:strRef>
              <c:f>统计数据!$F$7</c:f>
              <c:strCache>
                <c:ptCount val="1"/>
                <c:pt idx="0">
                  <c:v>C（宽度2.6m）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A-464D-B82C-DD6578D89995}"/>
            </c:ext>
          </c:extLst>
        </c:ser>
        <c:ser>
          <c:idx val="8"/>
          <c:order val="4"/>
          <c:tx>
            <c:strRef>
              <c:f>统计数据!$F$8</c:f>
              <c:strCache>
                <c:ptCount val="1"/>
                <c:pt idx="0">
                  <c:v>L（直线电机）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A-464D-B82C-DD6578D89995}"/>
            </c:ext>
          </c:extLst>
        </c:ser>
        <c:ser>
          <c:idx val="4"/>
          <c:order val="5"/>
          <c:tx>
            <c:strRef>
              <c:f>统计数据!$F$9</c:f>
              <c:strCache>
                <c:ptCount val="1"/>
                <c:pt idx="0">
                  <c:v>高速磁悬浮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4A-464D-B82C-DD6578D89995}"/>
            </c:ext>
          </c:extLst>
        </c:ser>
        <c:ser>
          <c:idx val="5"/>
          <c:order val="6"/>
          <c:tx>
            <c:strRef>
              <c:f>统计数据!$F$10</c:f>
              <c:strCache>
                <c:ptCount val="1"/>
                <c:pt idx="0">
                  <c:v>中低速磁悬浮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4A-464D-B82C-DD6578D89995}"/>
            </c:ext>
          </c:extLst>
        </c:ser>
        <c:ser>
          <c:idx val="6"/>
          <c:order val="7"/>
          <c:tx>
            <c:strRef>
              <c:f>统计数据!$F$11</c:f>
              <c:strCache>
                <c:ptCount val="1"/>
                <c:pt idx="0">
                  <c:v>单轨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4A-464D-B82C-DD6578D89995}"/>
            </c:ext>
          </c:extLst>
        </c:ser>
        <c:ser>
          <c:idx val="7"/>
          <c:order val="8"/>
          <c:tx>
            <c:strRef>
              <c:f>统计数据!$F$12</c:f>
              <c:strCache>
                <c:ptCount val="1"/>
                <c:pt idx="0">
                  <c:v>轻轨（铰接车）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统计数据!$G$12</c:f>
              <c:numCache>
                <c:formatCode>0.0_ 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4A-464D-B82C-DD6578D89995}"/>
            </c:ext>
          </c:extLst>
        </c:ser>
        <c:ser>
          <c:idx val="9"/>
          <c:order val="9"/>
          <c:tx>
            <c:strRef>
              <c:f>统计数据!$F$13</c:f>
              <c:strCache>
                <c:ptCount val="1"/>
                <c:pt idx="0">
                  <c:v>APM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统计数据!$G$13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4A-464D-B82C-DD6578D89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0118911"/>
        <c:axId val="1450120991"/>
      </c:barChart>
      <c:catAx>
        <c:axId val="14501189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0120991"/>
        <c:crosses val="autoZero"/>
        <c:auto val="1"/>
        <c:lblAlgn val="ctr"/>
        <c:lblOffset val="100"/>
        <c:noMultiLvlLbl val="0"/>
      </c:catAx>
      <c:valAx>
        <c:axId val="14501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线路条数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501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20117960952499"/>
          <c:y val="0.16698318511584001"/>
          <c:w val="0.16072512521705301"/>
          <c:h val="0.63248719348607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国内城市轨道交通车辆制式分布图</a:t>
            </a:r>
            <a:r>
              <a:rPr lang="zh-CN" altLang="en-US" sz="1400"/>
              <a:t>（线路里程）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统计数据!$F$4</c:f>
              <c:strCache>
                <c:ptCount val="1"/>
                <c:pt idx="0">
                  <c:v>A（宽度3m）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统计数据!$H$4</c:f>
              <c:numCache>
                <c:formatCode>0.0_ </c:formatCode>
                <c:ptCount val="1"/>
                <c:pt idx="0">
                  <c:v>1262.07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2-4530-B86B-9B97C6533588}"/>
            </c:ext>
          </c:extLst>
        </c:ser>
        <c:ser>
          <c:idx val="1"/>
          <c:order val="1"/>
          <c:tx>
            <c:strRef>
              <c:f>统计数据!$F$5</c:f>
              <c:strCache>
                <c:ptCount val="1"/>
                <c:pt idx="0">
                  <c:v>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统计数据!$H$5</c:f>
              <c:numCache>
                <c:formatCode>0.0_ </c:formatCode>
                <c:ptCount val="1"/>
                <c:pt idx="0">
                  <c:v>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2-4530-B86B-9B97C6533588}"/>
            </c:ext>
          </c:extLst>
        </c:ser>
        <c:ser>
          <c:idx val="2"/>
          <c:order val="2"/>
          <c:tx>
            <c:strRef>
              <c:f>统计数据!$F$6</c:f>
              <c:strCache>
                <c:ptCount val="1"/>
                <c:pt idx="0">
                  <c:v>B（宽度2.8m）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统计数据!$H$6</c:f>
              <c:numCache>
                <c:formatCode>0.0_ </c:formatCode>
                <c:ptCount val="1"/>
                <c:pt idx="0">
                  <c:v>2684.9349999999999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2-4530-B86B-9B97C6533588}"/>
            </c:ext>
          </c:extLst>
        </c:ser>
        <c:ser>
          <c:idx val="3"/>
          <c:order val="3"/>
          <c:tx>
            <c:strRef>
              <c:f>统计数据!$F$7</c:f>
              <c:strCache>
                <c:ptCount val="1"/>
                <c:pt idx="0">
                  <c:v>C（宽度2.6m）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统计数据!$H$7</c:f>
              <c:numCache>
                <c:formatCode>0.0_ </c:formatCode>
                <c:ptCount val="1"/>
                <c:pt idx="0">
                  <c:v>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2-4530-B86B-9B97C6533588}"/>
            </c:ext>
          </c:extLst>
        </c:ser>
        <c:ser>
          <c:idx val="4"/>
          <c:order val="4"/>
          <c:tx>
            <c:strRef>
              <c:f>统计数据!$F$8</c:f>
              <c:strCache>
                <c:ptCount val="1"/>
                <c:pt idx="0">
                  <c:v>L（直线电机）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统计数据!$H$8</c:f>
              <c:numCache>
                <c:formatCode>0.0_ </c:formatCode>
                <c:ptCount val="1"/>
                <c:pt idx="0">
                  <c:v>161.19999999999999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2-4530-B86B-9B97C6533588}"/>
            </c:ext>
          </c:extLst>
        </c:ser>
        <c:ser>
          <c:idx val="5"/>
          <c:order val="5"/>
          <c:tx>
            <c:strRef>
              <c:f>统计数据!$F$9</c:f>
              <c:strCache>
                <c:ptCount val="1"/>
                <c:pt idx="0">
                  <c:v>高速磁悬浮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统计数据!$H$9</c:f>
              <c:numCache>
                <c:formatCode>0.0_ </c:formatCode>
                <c:ptCount val="1"/>
                <c:pt idx="0">
                  <c:v>29.86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F2-4530-B86B-9B97C6533588}"/>
            </c:ext>
          </c:extLst>
        </c:ser>
        <c:ser>
          <c:idx val="6"/>
          <c:order val="6"/>
          <c:tx>
            <c:strRef>
              <c:f>统计数据!$F$10</c:f>
              <c:strCache>
                <c:ptCount val="1"/>
                <c:pt idx="0">
                  <c:v>中低速磁悬浮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统计数据!$H$10</c:f>
              <c:numCache>
                <c:formatCode>0.0_ </c:formatCode>
                <c:ptCount val="1"/>
                <c:pt idx="0">
                  <c:v>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F2-4530-B86B-9B97C6533588}"/>
            </c:ext>
          </c:extLst>
        </c:ser>
        <c:ser>
          <c:idx val="7"/>
          <c:order val="7"/>
          <c:tx>
            <c:strRef>
              <c:f>统计数据!$F$11</c:f>
              <c:strCache>
                <c:ptCount val="1"/>
                <c:pt idx="0">
                  <c:v>单轨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统计数据!$H$11</c:f>
              <c:numCache>
                <c:formatCode>0.0_ </c:formatCode>
                <c:ptCount val="1"/>
                <c:pt idx="0">
                  <c:v>98.45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F2-4530-B86B-9B97C6533588}"/>
            </c:ext>
          </c:extLst>
        </c:ser>
        <c:ser>
          <c:idx val="8"/>
          <c:order val="8"/>
          <c:tx>
            <c:strRef>
              <c:f>统计数据!$F$12</c:f>
              <c:strCache>
                <c:ptCount val="1"/>
                <c:pt idx="0">
                  <c:v>轻轨（铰接车）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统计数据!$H$12</c:f>
              <c:numCache>
                <c:formatCode>0.0_ </c:formatCode>
                <c:ptCount val="1"/>
                <c:pt idx="0">
                  <c:v>48.29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F2-4530-B86B-9B97C6533588}"/>
            </c:ext>
          </c:extLst>
        </c:ser>
        <c:ser>
          <c:idx val="9"/>
          <c:order val="9"/>
          <c:tx>
            <c:strRef>
              <c:f>统计数据!$F$13</c:f>
              <c:strCache>
                <c:ptCount val="1"/>
                <c:pt idx="0">
                  <c:v>APM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统计数据!$H$13</c:f>
              <c:numCache>
                <c:formatCode>0.0_ 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F2-4530-B86B-9B97C65335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450118911"/>
        <c:axId val="1450120991"/>
      </c:barChart>
      <c:catAx>
        <c:axId val="1450118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120991"/>
        <c:crosses val="autoZero"/>
        <c:auto val="1"/>
        <c:lblAlgn val="ctr"/>
        <c:lblOffset val="100"/>
        <c:noMultiLvlLbl val="0"/>
      </c:catAx>
      <c:valAx>
        <c:axId val="1450120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线路总长度（公里）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501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08084496711398"/>
          <c:y val="0.22101782959562799"/>
          <c:w val="0.160837051909757"/>
          <c:h val="0.64293681658508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国内城市轨道交通最高运营速度分布图</a:t>
            </a:r>
            <a:r>
              <a:rPr lang="zh-CN" altLang="en-US" sz="1400"/>
              <a:t>（线路条数）</a:t>
            </a:r>
            <a:endParaRPr lang="en-US" alt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统计数据!$G$16</c:f>
              <c:strCache>
                <c:ptCount val="1"/>
                <c:pt idx="0">
                  <c:v>线路条数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统计数据!$F$17:$F$23</c:f>
              <c:numCache>
                <c:formatCode>General</c:formatCode>
                <c:ptCount val="7"/>
                <c:pt idx="0">
                  <c:v>430</c:v>
                </c:pt>
                <c:pt idx="1">
                  <c:v>120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cat>
          <c:val>
            <c:numRef>
              <c:f>统计数据!$G$17:$G$23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23</c:v>
                </c:pt>
                <c:pt idx="3">
                  <c:v>4</c:v>
                </c:pt>
                <c:pt idx="4">
                  <c:v>99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6-4C0E-8FE6-A6D592DEAD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83240095"/>
        <c:axId val="1583229695"/>
      </c:barChart>
      <c:catAx>
        <c:axId val="158324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最高运营速度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83229695"/>
        <c:crosses val="autoZero"/>
        <c:auto val="1"/>
        <c:lblAlgn val="ctr"/>
        <c:lblOffset val="100"/>
        <c:noMultiLvlLbl val="0"/>
      </c:catAx>
      <c:valAx>
        <c:axId val="15832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线路条数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8324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 b="1">
                <a:latin typeface="微软雅黑" panose="020B0503020204020204" pitchFamily="34" charset="-122"/>
                <a:ea typeface="微软雅黑" panose="020B0503020204020204" pitchFamily="34" charset="-122"/>
              </a:rPr>
              <a:t>部分城市</a:t>
            </a:r>
            <a:r>
              <a:rPr lang="en-US" altLang="zh-CN" sz="1400" b="1">
                <a:latin typeface="微软雅黑" panose="020B0503020204020204" pitchFamily="34" charset="-122"/>
                <a:ea typeface="微软雅黑" panose="020B0503020204020204" pitchFamily="34" charset="-122"/>
              </a:rPr>
              <a:t>2017</a:t>
            </a:r>
            <a:r>
              <a:rPr lang="zh-CN" altLang="en-US" sz="1400" b="1">
                <a:latin typeface="微软雅黑" panose="020B0503020204020204" pitchFamily="34" charset="-122"/>
                <a:ea typeface="微软雅黑" panose="020B0503020204020204" pitchFamily="34" charset="-122"/>
              </a:rPr>
              <a:t>年通车里程增长情况</a:t>
            </a:r>
            <a:endParaRPr lang="zh-CN" sz="14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统计数据!$D$50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统计数据!$C$51:$C$56</c:f>
              <c:strCache>
                <c:ptCount val="6"/>
                <c:pt idx="0">
                  <c:v>南京</c:v>
                </c:pt>
                <c:pt idx="1">
                  <c:v>重庆</c:v>
                </c:pt>
                <c:pt idx="2">
                  <c:v>武汉</c:v>
                </c:pt>
                <c:pt idx="3">
                  <c:v>大连</c:v>
                </c:pt>
                <c:pt idx="4">
                  <c:v>成都</c:v>
                </c:pt>
                <c:pt idx="5">
                  <c:v>杭州</c:v>
                </c:pt>
              </c:strCache>
            </c:strRef>
          </c:cat>
          <c:val>
            <c:numRef>
              <c:f>统计数据!$D$51:$D$56</c:f>
              <c:numCache>
                <c:formatCode>General</c:formatCode>
                <c:ptCount val="6"/>
                <c:pt idx="0">
                  <c:v>348.2</c:v>
                </c:pt>
                <c:pt idx="1">
                  <c:v>262.39999999999998</c:v>
                </c:pt>
                <c:pt idx="2">
                  <c:v>234.9</c:v>
                </c:pt>
                <c:pt idx="3">
                  <c:v>159.4</c:v>
                </c:pt>
                <c:pt idx="4">
                  <c:v>178.8</c:v>
                </c:pt>
                <c:pt idx="5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2-4A58-888C-FACF7F6B28C0}"/>
            </c:ext>
          </c:extLst>
        </c:ser>
        <c:ser>
          <c:idx val="1"/>
          <c:order val="1"/>
          <c:tx>
            <c:strRef>
              <c:f>统计数据!$E$50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统计数据!$C$51:$C$56</c:f>
              <c:strCache>
                <c:ptCount val="6"/>
                <c:pt idx="0">
                  <c:v>南京</c:v>
                </c:pt>
                <c:pt idx="1">
                  <c:v>重庆</c:v>
                </c:pt>
                <c:pt idx="2">
                  <c:v>武汉</c:v>
                </c:pt>
                <c:pt idx="3">
                  <c:v>大连</c:v>
                </c:pt>
                <c:pt idx="4">
                  <c:v>成都</c:v>
                </c:pt>
                <c:pt idx="5">
                  <c:v>杭州</c:v>
                </c:pt>
              </c:strCache>
            </c:strRef>
          </c:cat>
          <c:val>
            <c:numRef>
              <c:f>统计数据!$E$51:$E$56</c:f>
              <c:numCache>
                <c:formatCode>General</c:formatCode>
                <c:ptCount val="6"/>
                <c:pt idx="0">
                  <c:v>225.4</c:v>
                </c:pt>
                <c:pt idx="1">
                  <c:v>202.2</c:v>
                </c:pt>
                <c:pt idx="2">
                  <c:v>181.4</c:v>
                </c:pt>
                <c:pt idx="3">
                  <c:v>142.5</c:v>
                </c:pt>
                <c:pt idx="4">
                  <c:v>108.4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2-4A58-888C-FACF7F6B28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63218352"/>
        <c:axId val="137666160"/>
      </c:barChart>
      <c:catAx>
        <c:axId val="26321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666160"/>
        <c:crosses val="autoZero"/>
        <c:auto val="1"/>
        <c:lblAlgn val="ctr"/>
        <c:lblOffset val="100"/>
        <c:noMultiLvlLbl val="0"/>
      </c:catAx>
      <c:valAx>
        <c:axId val="13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运营里程（公里）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632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国内城市轨道交通最高运营速度分布图</a:t>
            </a:r>
            <a:r>
              <a:rPr lang="zh-CN" altLang="en-US" sz="1400"/>
              <a:t>（线路里程）</a:t>
            </a:r>
            <a:endParaRPr lang="en-US" alt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统计数据!$F$17:$F$23</c:f>
              <c:strCache>
                <c:ptCount val="7"/>
                <c:pt idx="0">
                  <c:v>430</c:v>
                </c:pt>
                <c:pt idx="1">
                  <c:v>120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统计数据!$F$17:$F$23</c:f>
              <c:numCache>
                <c:formatCode>General</c:formatCode>
                <c:ptCount val="7"/>
                <c:pt idx="0">
                  <c:v>430</c:v>
                </c:pt>
                <c:pt idx="1">
                  <c:v>120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cat>
          <c:val>
            <c:numRef>
              <c:f>统计数据!$H$17:$H$23</c:f>
              <c:numCache>
                <c:formatCode>0.0_ </c:formatCode>
                <c:ptCount val="7"/>
                <c:pt idx="0">
                  <c:v>29.86</c:v>
                </c:pt>
                <c:pt idx="1">
                  <c:v>359.25</c:v>
                </c:pt>
                <c:pt idx="2">
                  <c:v>851.06899999999996</c:v>
                </c:pt>
                <c:pt idx="3">
                  <c:v>161.19999999999999</c:v>
                </c:pt>
                <c:pt idx="4">
                  <c:v>2999.2860000000001</c:v>
                </c:pt>
                <c:pt idx="5">
                  <c:v>48.29</c:v>
                </c:pt>
                <c:pt idx="6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B-4664-BC72-3999F8EC04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83240095"/>
        <c:axId val="1583229695"/>
      </c:barChart>
      <c:catAx>
        <c:axId val="158324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最高运营速度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83229695"/>
        <c:crosses val="autoZero"/>
        <c:auto val="1"/>
        <c:lblAlgn val="ctr"/>
        <c:lblOffset val="100"/>
        <c:noMultiLvlLbl val="0"/>
      </c:catAx>
      <c:valAx>
        <c:axId val="15832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线</a:t>
                </a:r>
                <a:r>
                  <a:rPr lang="zh-CN" altLang="en-US"/>
                  <a:t>路里程（公里）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8324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371626</xdr:colOff>
      <xdr:row>3</xdr:row>
      <xdr:rowOff>107907</xdr:rowOff>
    </xdr:from>
    <xdr:to>
      <xdr:col>37</xdr:col>
      <xdr:colOff>188549</xdr:colOff>
      <xdr:row>20</xdr:row>
      <xdr:rowOff>161887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553720</xdr:colOff>
      <xdr:row>3</xdr:row>
      <xdr:rowOff>103505</xdr:rowOff>
    </xdr:from>
    <xdr:to>
      <xdr:col>23</xdr:col>
      <xdr:colOff>366251</xdr:colOff>
      <xdr:row>22</xdr:row>
      <xdr:rowOff>78175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95249</xdr:colOff>
      <xdr:row>44</xdr:row>
      <xdr:rowOff>58079</xdr:rowOff>
    </xdr:from>
    <xdr:to>
      <xdr:col>23</xdr:col>
      <xdr:colOff>571498</xdr:colOff>
      <xdr:row>59</xdr:row>
      <xdr:rowOff>149585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712305</xdr:colOff>
      <xdr:row>45</xdr:row>
      <xdr:rowOff>98564</xdr:rowOff>
    </xdr:from>
    <xdr:to>
      <xdr:col>11</xdr:col>
      <xdr:colOff>646044</xdr:colOff>
      <xdr:row>64</xdr:row>
      <xdr:rowOff>50426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77932</xdr:colOff>
      <xdr:row>63</xdr:row>
      <xdr:rowOff>8659</xdr:rowOff>
    </xdr:from>
    <xdr:to>
      <xdr:col>23</xdr:col>
      <xdr:colOff>554181</xdr:colOff>
      <xdr:row>78</xdr:row>
      <xdr:rowOff>100165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46"/>
  <sheetViews>
    <sheetView tabSelected="1" zoomScale="85" zoomScaleNormal="85" workbookViewId="0">
      <selection activeCell="O13" sqref="O13"/>
    </sheetView>
  </sheetViews>
  <sheetFormatPr defaultColWidth="9" defaultRowHeight="14.25"/>
  <cols>
    <col min="1" max="1" width="17.875" style="16" customWidth="1"/>
    <col min="2" max="3" width="12.125" style="16" customWidth="1"/>
    <col min="4" max="4" width="14.625" style="16" customWidth="1"/>
    <col min="5" max="5" width="10.25" style="16" customWidth="1"/>
    <col min="6" max="6" width="7.875" style="16" customWidth="1"/>
    <col min="7" max="7" width="8.5" style="16" customWidth="1"/>
    <col min="8" max="8" width="7.75" style="16" customWidth="1"/>
    <col min="9" max="9" width="8.375" style="16" customWidth="1"/>
    <col min="10" max="10" width="7.25" style="16" customWidth="1"/>
    <col min="11" max="11" width="16" style="16" customWidth="1"/>
    <col min="12" max="12" width="9.125" style="16" customWidth="1"/>
    <col min="13" max="13" width="13" style="16" customWidth="1"/>
    <col min="14" max="14" width="10.875" style="16" customWidth="1"/>
    <col min="15" max="16" width="10.75" style="16" customWidth="1"/>
    <col min="17" max="17" width="10.5" style="16" customWidth="1"/>
    <col min="18" max="18" width="10.125" style="16" customWidth="1"/>
    <col min="19" max="19" width="10" style="16" customWidth="1"/>
    <col min="20" max="20" width="13.375" style="16" customWidth="1"/>
    <col min="23" max="23" width="9.125" style="16"/>
    <col min="24" max="24" width="9.25" style="16"/>
    <col min="25" max="35" width="9.125" style="16"/>
    <col min="36" max="36" width="11.125" customWidth="1"/>
  </cols>
  <sheetData>
    <row r="1" spans="1:58" s="65" customFormat="1" ht="39" customHeight="1">
      <c r="A1" s="64" t="s">
        <v>0</v>
      </c>
      <c r="B1" s="64" t="s">
        <v>1</v>
      </c>
      <c r="C1" s="64" t="s">
        <v>259</v>
      </c>
      <c r="D1" s="64" t="s">
        <v>249</v>
      </c>
      <c r="E1" s="64" t="s">
        <v>2</v>
      </c>
      <c r="F1" s="64" t="s">
        <v>252</v>
      </c>
      <c r="G1" s="64" t="s">
        <v>250</v>
      </c>
      <c r="H1" s="64" t="s">
        <v>251</v>
      </c>
      <c r="I1" s="64" t="s">
        <v>256</v>
      </c>
      <c r="J1" s="64" t="s">
        <v>257</v>
      </c>
      <c r="K1" s="64" t="s">
        <v>3</v>
      </c>
      <c r="L1" s="64" t="s">
        <v>4</v>
      </c>
      <c r="M1" s="64" t="s">
        <v>5</v>
      </c>
      <c r="N1" s="64" t="s">
        <v>253</v>
      </c>
      <c r="O1" s="64" t="s">
        <v>254</v>
      </c>
      <c r="P1" s="64" t="s">
        <v>258</v>
      </c>
      <c r="Q1" s="64" t="s">
        <v>255</v>
      </c>
      <c r="R1" s="64" t="s">
        <v>247</v>
      </c>
      <c r="S1" s="64" t="s">
        <v>248</v>
      </c>
      <c r="T1" s="64" t="s">
        <v>6</v>
      </c>
      <c r="V1" s="66"/>
      <c r="W1" s="66"/>
      <c r="X1" s="66"/>
      <c r="Y1" s="66"/>
      <c r="Z1" s="66"/>
      <c r="AA1" s="66"/>
      <c r="AB1" s="66"/>
      <c r="AC1" s="66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6"/>
      <c r="AQ1" s="66"/>
      <c r="AR1" s="66"/>
      <c r="AS1" s="66"/>
      <c r="AT1" s="66"/>
      <c r="AU1" s="66"/>
      <c r="AV1" s="66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58" ht="16.5">
      <c r="A2" s="42" t="s">
        <v>246</v>
      </c>
      <c r="B2" s="42" t="s">
        <v>8</v>
      </c>
      <c r="C2" s="49" t="s">
        <v>260</v>
      </c>
      <c r="D2" s="49"/>
      <c r="E2" s="43">
        <v>36.9</v>
      </c>
      <c r="F2" s="43"/>
      <c r="G2" s="43"/>
      <c r="H2" s="43"/>
      <c r="I2" s="43"/>
      <c r="J2" s="43"/>
      <c r="K2" s="42" t="s">
        <v>9</v>
      </c>
      <c r="L2" s="42">
        <v>80</v>
      </c>
      <c r="M2" s="42"/>
      <c r="N2" s="49"/>
      <c r="O2" s="49"/>
      <c r="P2" s="49"/>
      <c r="Q2" s="49"/>
      <c r="R2" s="49"/>
      <c r="S2" s="49"/>
      <c r="T2" s="49"/>
      <c r="W2" s="48">
        <v>80</v>
      </c>
      <c r="X2" s="48">
        <f>COUNTIF(L2:L143,80)</f>
        <v>100</v>
      </c>
      <c r="Y2" s="48"/>
      <c r="Z2" s="48"/>
      <c r="AA2" s="48"/>
      <c r="AB2" s="48"/>
      <c r="AC2" s="48"/>
      <c r="AP2" s="48"/>
      <c r="AQ2" s="48"/>
      <c r="AR2" s="48"/>
      <c r="AS2" s="48"/>
      <c r="AT2" s="48"/>
      <c r="AU2" s="48"/>
      <c r="AV2" s="48"/>
    </row>
    <row r="3" spans="1:58" ht="16.5">
      <c r="A3" s="42"/>
      <c r="B3" s="42" t="s">
        <v>10</v>
      </c>
      <c r="C3" s="49" t="s">
        <v>260</v>
      </c>
      <c r="D3" s="49"/>
      <c r="E3" s="43">
        <v>60.3</v>
      </c>
      <c r="F3" s="43"/>
      <c r="G3" s="43"/>
      <c r="H3" s="43"/>
      <c r="I3" s="43"/>
      <c r="J3" s="43"/>
      <c r="K3" s="42" t="s">
        <v>244</v>
      </c>
      <c r="L3" s="42">
        <v>80</v>
      </c>
      <c r="M3" s="42"/>
      <c r="N3" s="49"/>
      <c r="O3" s="49"/>
      <c r="P3" s="49"/>
      <c r="Q3" s="49"/>
      <c r="R3" s="49"/>
      <c r="S3" s="49"/>
      <c r="T3" s="42"/>
      <c r="W3" s="48">
        <v>120</v>
      </c>
      <c r="X3" s="48">
        <f>COUNTIF(L2:L144,120)</f>
        <v>9</v>
      </c>
      <c r="Y3" s="48"/>
      <c r="Z3" s="48"/>
      <c r="AA3" s="48"/>
      <c r="AB3" s="48"/>
      <c r="AC3" s="48"/>
      <c r="AP3" s="48"/>
      <c r="AQ3" s="48"/>
      <c r="AR3" s="48"/>
      <c r="AS3" s="48"/>
      <c r="AT3" s="48"/>
      <c r="AU3" s="48"/>
      <c r="AV3" s="48"/>
    </row>
    <row r="4" spans="1:58" ht="16.5">
      <c r="A4" s="42"/>
      <c r="B4" s="42" t="s">
        <v>12</v>
      </c>
      <c r="C4" s="49" t="s">
        <v>260</v>
      </c>
      <c r="D4" s="49"/>
      <c r="E4" s="43">
        <v>40.200000000000003</v>
      </c>
      <c r="F4" s="43"/>
      <c r="G4" s="43"/>
      <c r="H4" s="43"/>
      <c r="I4" s="43"/>
      <c r="J4" s="43"/>
      <c r="K4" s="42" t="s">
        <v>13</v>
      </c>
      <c r="L4" s="42">
        <v>80</v>
      </c>
      <c r="M4" s="42"/>
      <c r="N4" s="49"/>
      <c r="O4" s="49"/>
      <c r="P4" s="49"/>
      <c r="Q4" s="49"/>
      <c r="R4" s="49"/>
      <c r="S4" s="49"/>
      <c r="T4" s="42"/>
      <c r="W4" s="48"/>
      <c r="X4" s="48"/>
      <c r="Y4" s="48"/>
      <c r="Z4" s="48"/>
      <c r="AA4" s="48"/>
      <c r="AB4" s="48"/>
      <c r="AC4" s="48"/>
      <c r="AP4" s="48"/>
      <c r="AQ4" s="48"/>
      <c r="AR4" s="48"/>
      <c r="AS4" s="48"/>
      <c r="AT4" s="48"/>
      <c r="AU4" s="48"/>
      <c r="AV4" s="48"/>
    </row>
    <row r="5" spans="1:58" ht="16.5">
      <c r="A5" s="42"/>
      <c r="B5" s="42" t="s">
        <v>14</v>
      </c>
      <c r="C5" s="49" t="s">
        <v>260</v>
      </c>
      <c r="D5" s="49"/>
      <c r="E5" s="43">
        <v>33.799999999999997</v>
      </c>
      <c r="F5" s="43"/>
      <c r="G5" s="43"/>
      <c r="H5" s="43"/>
      <c r="I5" s="43"/>
      <c r="J5" s="43"/>
      <c r="K5" s="42" t="s">
        <v>13</v>
      </c>
      <c r="L5" s="42">
        <v>80</v>
      </c>
      <c r="M5" s="42"/>
      <c r="N5" s="49"/>
      <c r="O5" s="49"/>
      <c r="P5" s="49"/>
      <c r="Q5" s="49"/>
      <c r="R5" s="49"/>
      <c r="S5" s="49"/>
      <c r="T5" s="42"/>
      <c r="W5" s="48"/>
      <c r="X5" s="48"/>
      <c r="Y5" s="48"/>
      <c r="Z5" s="48"/>
      <c r="AA5" s="48"/>
      <c r="AB5" s="48"/>
      <c r="AC5" s="48"/>
      <c r="AP5" s="48"/>
      <c r="AQ5" s="48"/>
      <c r="AR5" s="48"/>
      <c r="AS5" s="48"/>
      <c r="AT5" s="48"/>
      <c r="AU5" s="48"/>
      <c r="AV5" s="48"/>
    </row>
    <row r="6" spans="1:58" ht="16.5">
      <c r="A6" s="42"/>
      <c r="B6" s="42" t="s">
        <v>15</v>
      </c>
      <c r="C6" s="49" t="s">
        <v>260</v>
      </c>
      <c r="D6" s="49"/>
      <c r="E6" s="43">
        <v>16.600000000000001</v>
      </c>
      <c r="F6" s="43"/>
      <c r="G6" s="43"/>
      <c r="H6" s="43"/>
      <c r="I6" s="43"/>
      <c r="J6" s="43"/>
      <c r="K6" s="42" t="s">
        <v>16</v>
      </c>
      <c r="L6" s="42">
        <v>80</v>
      </c>
      <c r="M6" s="42"/>
      <c r="N6" s="49"/>
      <c r="O6" s="49"/>
      <c r="P6" s="49"/>
      <c r="Q6" s="49"/>
      <c r="R6" s="49"/>
      <c r="S6" s="49"/>
      <c r="T6" s="42"/>
      <c r="W6" s="48" t="s">
        <v>17</v>
      </c>
      <c r="X6" s="48">
        <f>SUMIF(K:K,"*A",E:E)</f>
        <v>1262.0700000000002</v>
      </c>
      <c r="Y6" s="48"/>
      <c r="Z6" s="48"/>
      <c r="AA6" s="48"/>
      <c r="AB6" s="48"/>
      <c r="AC6" s="48"/>
      <c r="AP6" s="48"/>
      <c r="AQ6" s="48"/>
      <c r="AR6" s="48"/>
      <c r="AS6" s="48"/>
      <c r="AT6" s="48"/>
      <c r="AU6" s="48"/>
      <c r="AV6" s="48"/>
    </row>
    <row r="7" spans="1:58" ht="16.5">
      <c r="A7" s="42"/>
      <c r="B7" s="42" t="s">
        <v>18</v>
      </c>
      <c r="C7" s="49" t="s">
        <v>260</v>
      </c>
      <c r="D7" s="49"/>
      <c r="E7" s="43">
        <v>32.700000000000003</v>
      </c>
      <c r="F7" s="43"/>
      <c r="G7" s="43"/>
      <c r="H7" s="43"/>
      <c r="I7" s="43"/>
      <c r="J7" s="43"/>
      <c r="K7" s="42" t="s">
        <v>16</v>
      </c>
      <c r="L7" s="42">
        <v>80</v>
      </c>
      <c r="M7" s="42"/>
      <c r="N7" s="49"/>
      <c r="O7" s="49"/>
      <c r="P7" s="49"/>
      <c r="Q7" s="49"/>
      <c r="R7" s="49"/>
      <c r="S7" s="49"/>
      <c r="T7" s="42"/>
      <c r="W7" s="48"/>
      <c r="X7" s="48"/>
      <c r="Y7" s="48"/>
      <c r="Z7" s="48"/>
      <c r="AA7" s="48"/>
      <c r="AB7" s="48"/>
      <c r="AC7" s="48"/>
      <c r="AP7" s="48"/>
      <c r="AQ7" s="48"/>
      <c r="AR7" s="48"/>
      <c r="AS7" s="48"/>
      <c r="AT7" s="48"/>
      <c r="AU7" s="48"/>
      <c r="AV7" s="48"/>
    </row>
    <row r="8" spans="1:58" ht="16.5">
      <c r="A8" s="42"/>
      <c r="B8" s="42" t="s">
        <v>19</v>
      </c>
      <c r="C8" s="49" t="s">
        <v>260</v>
      </c>
      <c r="D8" s="49"/>
      <c r="E8" s="43">
        <v>43.9</v>
      </c>
      <c r="F8" s="43"/>
      <c r="G8" s="43"/>
      <c r="H8" s="43"/>
      <c r="I8" s="43"/>
      <c r="J8" s="43"/>
      <c r="K8" s="42" t="s">
        <v>13</v>
      </c>
      <c r="L8" s="42">
        <v>80</v>
      </c>
      <c r="M8" s="42"/>
      <c r="N8" s="49"/>
      <c r="O8" s="49"/>
      <c r="P8" s="49"/>
      <c r="Q8" s="49"/>
      <c r="R8" s="49"/>
      <c r="S8" s="49"/>
      <c r="T8" s="42"/>
      <c r="W8" s="48"/>
      <c r="X8" s="48"/>
      <c r="Y8" s="48"/>
      <c r="Z8" s="48"/>
      <c r="AA8" s="48"/>
      <c r="AB8" s="48"/>
      <c r="AC8" s="48"/>
      <c r="AP8" s="48"/>
      <c r="AQ8" s="48"/>
      <c r="AR8" s="48"/>
      <c r="AS8" s="48"/>
      <c r="AT8" s="48"/>
      <c r="AU8" s="48"/>
      <c r="AV8" s="48"/>
    </row>
    <row r="9" spans="1:58" ht="16.5">
      <c r="A9" s="42"/>
      <c r="B9" s="42" t="s">
        <v>20</v>
      </c>
      <c r="C9" s="49" t="s">
        <v>260</v>
      </c>
      <c r="D9" s="49"/>
      <c r="E9" s="43">
        <v>37</v>
      </c>
      <c r="F9" s="43"/>
      <c r="G9" s="43"/>
      <c r="H9" s="43"/>
      <c r="I9" s="43"/>
      <c r="J9" s="43"/>
      <c r="K9" s="42" t="s">
        <v>21</v>
      </c>
      <c r="L9" s="42">
        <v>80</v>
      </c>
      <c r="M9" s="42"/>
      <c r="N9" s="49"/>
      <c r="O9" s="49"/>
      <c r="P9" s="49"/>
      <c r="Q9" s="49"/>
      <c r="R9" s="49"/>
      <c r="S9" s="49"/>
      <c r="T9" s="42"/>
      <c r="W9" s="48"/>
      <c r="X9" s="48"/>
      <c r="Y9" s="48"/>
      <c r="Z9" s="48"/>
      <c r="AA9" s="48"/>
      <c r="AB9" s="48"/>
      <c r="AC9" s="48"/>
      <c r="AP9" s="48"/>
      <c r="AQ9" s="48"/>
      <c r="AR9" s="48"/>
      <c r="AS9" s="48"/>
      <c r="AT9" s="48"/>
      <c r="AU9" s="48"/>
      <c r="AV9" s="48"/>
    </row>
    <row r="10" spans="1:58" ht="16.5">
      <c r="A10" s="42"/>
      <c r="B10" s="42" t="s">
        <v>22</v>
      </c>
      <c r="C10" s="49" t="s">
        <v>260</v>
      </c>
      <c r="D10" s="49"/>
      <c r="E10" s="43">
        <v>49.8</v>
      </c>
      <c r="F10" s="43"/>
      <c r="G10" s="43"/>
      <c r="H10" s="43"/>
      <c r="I10" s="43"/>
      <c r="J10" s="43"/>
      <c r="K10" s="42" t="s">
        <v>13</v>
      </c>
      <c r="L10" s="42">
        <v>80</v>
      </c>
      <c r="M10" s="42"/>
      <c r="N10" s="49"/>
      <c r="O10" s="49"/>
      <c r="P10" s="49"/>
      <c r="Q10" s="49"/>
      <c r="R10" s="49"/>
      <c r="S10" s="49"/>
      <c r="T10" s="42"/>
      <c r="W10" s="48"/>
      <c r="X10" s="48"/>
      <c r="Y10" s="48"/>
      <c r="Z10" s="48"/>
      <c r="AA10" s="48"/>
      <c r="AB10" s="48"/>
      <c r="AC10" s="48"/>
      <c r="AP10" s="48"/>
      <c r="AQ10" s="48"/>
      <c r="AR10" s="48"/>
      <c r="AS10" s="48"/>
      <c r="AT10" s="48"/>
      <c r="AU10" s="48"/>
      <c r="AV10" s="48"/>
    </row>
    <row r="11" spans="1:58" ht="16.5">
      <c r="A11" s="42"/>
      <c r="B11" s="42" t="s">
        <v>23</v>
      </c>
      <c r="C11" s="49" t="s">
        <v>260</v>
      </c>
      <c r="D11" s="49"/>
      <c r="E11" s="43">
        <v>35.200000000000003</v>
      </c>
      <c r="F11" s="43"/>
      <c r="G11" s="43"/>
      <c r="H11" s="43"/>
      <c r="I11" s="43"/>
      <c r="J11" s="43"/>
      <c r="K11" s="42" t="s">
        <v>13</v>
      </c>
      <c r="L11" s="42">
        <v>80</v>
      </c>
      <c r="M11" s="42"/>
      <c r="N11" s="49"/>
      <c r="O11" s="49"/>
      <c r="P11" s="49"/>
      <c r="Q11" s="49"/>
      <c r="R11" s="49"/>
      <c r="S11" s="49"/>
      <c r="T11" s="42"/>
      <c r="W11" s="48"/>
      <c r="X11" s="48"/>
      <c r="Y11" s="48"/>
      <c r="Z11" s="48"/>
      <c r="AA11" s="48"/>
      <c r="AB11" s="48"/>
      <c r="AC11" s="48"/>
      <c r="AP11" s="48"/>
      <c r="AQ11" s="48"/>
      <c r="AR11" s="48"/>
      <c r="AS11" s="48"/>
      <c r="AT11" s="48"/>
      <c r="AU11" s="48"/>
      <c r="AV11" s="48"/>
    </row>
    <row r="12" spans="1:58" ht="16.5">
      <c r="A12" s="42"/>
      <c r="B12" s="42" t="s">
        <v>24</v>
      </c>
      <c r="C12" s="49" t="s">
        <v>260</v>
      </c>
      <c r="D12" s="49"/>
      <c r="E12" s="43">
        <v>81.400000000000006</v>
      </c>
      <c r="F12" s="43"/>
      <c r="G12" s="43"/>
      <c r="H12" s="43"/>
      <c r="I12" s="43"/>
      <c r="J12" s="43"/>
      <c r="K12" s="42" t="s">
        <v>13</v>
      </c>
      <c r="L12" s="42">
        <v>100</v>
      </c>
      <c r="M12" s="42"/>
      <c r="N12" s="49"/>
      <c r="O12" s="49"/>
      <c r="P12" s="49"/>
      <c r="Q12" s="49"/>
      <c r="R12" s="49"/>
      <c r="S12" s="49"/>
      <c r="T12" s="42"/>
      <c r="W12" s="48"/>
      <c r="X12" s="48"/>
      <c r="Y12" s="48"/>
      <c r="Z12" s="48"/>
      <c r="AA12" s="48"/>
      <c r="AB12" s="48"/>
      <c r="AC12" s="48"/>
      <c r="AP12" s="48"/>
      <c r="AQ12" s="48"/>
      <c r="AR12" s="48"/>
      <c r="AS12" s="48"/>
      <c r="AT12" s="48"/>
      <c r="AU12" s="48"/>
      <c r="AV12" s="48"/>
    </row>
    <row r="13" spans="1:58" ht="16.5">
      <c r="A13" s="42"/>
      <c r="B13" s="42" t="s">
        <v>25</v>
      </c>
      <c r="C13" s="49" t="s">
        <v>260</v>
      </c>
      <c r="D13" s="49"/>
      <c r="E13" s="43">
        <v>39.9</v>
      </c>
      <c r="F13" s="43"/>
      <c r="G13" s="43"/>
      <c r="H13" s="43"/>
      <c r="I13" s="43"/>
      <c r="J13" s="43"/>
      <c r="K13" s="42" t="s">
        <v>13</v>
      </c>
      <c r="L13" s="42">
        <v>80</v>
      </c>
      <c r="M13" s="42"/>
      <c r="N13" s="49"/>
      <c r="O13" s="49"/>
      <c r="P13" s="49"/>
      <c r="Q13" s="49"/>
      <c r="R13" s="49"/>
      <c r="S13" s="49"/>
      <c r="T13" s="42"/>
      <c r="W13" s="48"/>
      <c r="X13" s="48"/>
      <c r="Y13" s="48"/>
      <c r="Z13" s="48"/>
      <c r="AA13" s="48"/>
      <c r="AB13" s="48"/>
      <c r="AC13" s="48"/>
      <c r="AP13" s="48"/>
      <c r="AQ13" s="48"/>
      <c r="AR13" s="48"/>
      <c r="AS13" s="48"/>
      <c r="AT13" s="48"/>
      <c r="AU13" s="48"/>
      <c r="AV13" s="48"/>
    </row>
    <row r="14" spans="1:58" ht="16.5">
      <c r="A14" s="42"/>
      <c r="B14" s="42" t="s">
        <v>26</v>
      </c>
      <c r="C14" s="49" t="s">
        <v>260</v>
      </c>
      <c r="D14" s="49"/>
      <c r="E14" s="43">
        <v>21.9</v>
      </c>
      <c r="F14" s="43"/>
      <c r="G14" s="43"/>
      <c r="H14" s="43"/>
      <c r="I14" s="43"/>
      <c r="J14" s="43"/>
      <c r="K14" s="42" t="s">
        <v>13</v>
      </c>
      <c r="L14" s="42">
        <v>80</v>
      </c>
      <c r="M14" s="42"/>
      <c r="N14" s="49"/>
      <c r="O14" s="49"/>
      <c r="P14" s="49"/>
      <c r="Q14" s="49"/>
      <c r="R14" s="49"/>
      <c r="S14" s="49"/>
      <c r="T14" s="42"/>
      <c r="W14" s="48"/>
      <c r="X14" s="48"/>
      <c r="Y14" s="48"/>
      <c r="Z14" s="48"/>
      <c r="AA14" s="48"/>
      <c r="AB14" s="48"/>
      <c r="AC14" s="48"/>
      <c r="AP14" s="48"/>
      <c r="AQ14" s="48"/>
      <c r="AR14" s="48"/>
      <c r="AS14" s="48"/>
      <c r="AT14" s="48"/>
      <c r="AU14" s="48"/>
      <c r="AV14" s="48"/>
    </row>
    <row r="15" spans="1:58" ht="16.5">
      <c r="A15" s="42"/>
      <c r="B15" s="42" t="s">
        <v>27</v>
      </c>
      <c r="C15" s="49" t="s">
        <v>260</v>
      </c>
      <c r="D15" s="49"/>
      <c r="E15" s="43">
        <v>58.8</v>
      </c>
      <c r="F15" s="43"/>
      <c r="G15" s="43"/>
      <c r="H15" s="43"/>
      <c r="I15" s="43"/>
      <c r="J15" s="43"/>
      <c r="K15" s="42" t="s">
        <v>28</v>
      </c>
      <c r="L15" s="42">
        <v>120</v>
      </c>
      <c r="M15" s="42"/>
      <c r="N15" s="49"/>
      <c r="O15" s="49"/>
      <c r="P15" s="49"/>
      <c r="Q15" s="49"/>
      <c r="R15" s="49"/>
      <c r="S15" s="49"/>
      <c r="T15" s="42"/>
      <c r="W15" s="48"/>
      <c r="X15" s="48"/>
      <c r="Y15" s="48"/>
      <c r="Z15" s="48"/>
      <c r="AA15" s="48"/>
      <c r="AB15" s="48"/>
      <c r="AC15" s="48"/>
      <c r="AP15" s="48"/>
      <c r="AQ15" s="48"/>
      <c r="AR15" s="48"/>
      <c r="AS15" s="48"/>
      <c r="AT15" s="48"/>
      <c r="AU15" s="48"/>
      <c r="AV15" s="48"/>
    </row>
    <row r="16" spans="1:58" ht="16.5">
      <c r="A16" s="42"/>
      <c r="B16" s="42" t="s">
        <v>29</v>
      </c>
      <c r="C16" s="49" t="s">
        <v>260</v>
      </c>
      <c r="D16" s="49"/>
      <c r="E16" s="43">
        <v>29.86</v>
      </c>
      <c r="F16" s="43"/>
      <c r="G16" s="43"/>
      <c r="H16" s="43"/>
      <c r="I16" s="43"/>
      <c r="J16" s="43"/>
      <c r="K16" s="42" t="s">
        <v>245</v>
      </c>
      <c r="L16" s="42">
        <v>430</v>
      </c>
      <c r="M16" s="42"/>
      <c r="N16" s="49"/>
      <c r="O16" s="49"/>
      <c r="P16" s="49"/>
      <c r="Q16" s="49"/>
      <c r="R16" s="49"/>
      <c r="S16" s="49"/>
      <c r="T16" s="42"/>
      <c r="V16" s="48"/>
      <c r="W16" s="48"/>
      <c r="X16" s="48"/>
      <c r="Y16" s="48"/>
      <c r="Z16" s="48"/>
      <c r="AA16" s="48"/>
      <c r="AB16" s="48"/>
      <c r="AI16"/>
      <c r="AO16" s="48"/>
      <c r="AP16" s="48"/>
      <c r="AQ16" s="48"/>
      <c r="AR16" s="48"/>
      <c r="AS16" s="48"/>
      <c r="AT16" s="48"/>
      <c r="AU16" s="48"/>
    </row>
    <row r="17" spans="1:57" s="38" customFormat="1" ht="16.5">
      <c r="A17" s="42"/>
      <c r="B17" s="42" t="s">
        <v>22</v>
      </c>
      <c r="C17" s="49" t="s">
        <v>260</v>
      </c>
      <c r="D17" s="49"/>
      <c r="E17" s="43">
        <v>13.8</v>
      </c>
      <c r="F17" s="43"/>
      <c r="G17" s="43"/>
      <c r="H17" s="43"/>
      <c r="I17" s="43"/>
      <c r="J17" s="43"/>
      <c r="K17" s="42" t="s">
        <v>13</v>
      </c>
      <c r="L17" s="42">
        <v>80</v>
      </c>
      <c r="M17" s="42" t="s">
        <v>31</v>
      </c>
      <c r="N17" s="49"/>
      <c r="O17" s="49"/>
      <c r="P17" s="49"/>
      <c r="Q17" s="49"/>
      <c r="R17" s="49"/>
      <c r="S17" s="49"/>
      <c r="T17" s="42"/>
      <c r="U17"/>
      <c r="V17" s="48"/>
      <c r="W17" s="48"/>
      <c r="X17" s="48"/>
      <c r="Y17" s="48"/>
      <c r="Z17" s="48"/>
      <c r="AA17" s="48"/>
      <c r="AB17" s="48"/>
      <c r="AC17" s="16"/>
      <c r="AD17" s="16"/>
      <c r="AE17" s="16"/>
      <c r="AF17" s="16"/>
      <c r="AG17" s="16"/>
      <c r="AH17" s="16"/>
      <c r="AI17"/>
      <c r="AJ17"/>
      <c r="AK17"/>
      <c r="AL17"/>
      <c r="AM17"/>
      <c r="AN17"/>
      <c r="AO17" s="48"/>
      <c r="AP17" s="48"/>
      <c r="AQ17" s="48"/>
      <c r="AR17" s="48"/>
      <c r="AS17" s="48"/>
      <c r="AT17" s="48"/>
      <c r="AU17" s="48"/>
      <c r="AV17"/>
      <c r="AW17"/>
      <c r="AX17"/>
      <c r="AY17"/>
      <c r="AZ17"/>
      <c r="BA17"/>
      <c r="BB17"/>
      <c r="BC17"/>
      <c r="BD17"/>
      <c r="BE17"/>
    </row>
    <row r="18" spans="1:57" s="38" customFormat="1" ht="16.5">
      <c r="A18" s="42"/>
      <c r="B18" s="42" t="s">
        <v>32</v>
      </c>
      <c r="C18" s="49" t="s">
        <v>260</v>
      </c>
      <c r="D18" s="49"/>
      <c r="E18" s="43">
        <v>35.299999999999997</v>
      </c>
      <c r="F18" s="43"/>
      <c r="G18" s="43"/>
      <c r="H18" s="43"/>
      <c r="I18" s="43"/>
      <c r="J18" s="43"/>
      <c r="K18" s="42" t="s">
        <v>13</v>
      </c>
      <c r="L18" s="42">
        <v>100</v>
      </c>
      <c r="M18" s="42" t="s">
        <v>31</v>
      </c>
      <c r="N18" s="49"/>
      <c r="O18" s="49"/>
      <c r="P18" s="49"/>
      <c r="Q18" s="49"/>
      <c r="R18" s="49"/>
      <c r="S18" s="49"/>
      <c r="T18" s="42"/>
      <c r="U18"/>
      <c r="V18" s="48"/>
      <c r="W18" s="48"/>
      <c r="X18" s="48"/>
      <c r="Y18" s="48"/>
      <c r="Z18" s="48"/>
      <c r="AA18" s="48"/>
      <c r="AB18" s="48"/>
      <c r="AC18" s="16"/>
      <c r="AD18" s="16"/>
      <c r="AE18" s="16"/>
      <c r="AF18" s="16"/>
      <c r="AG18" s="16"/>
      <c r="AH18" s="16"/>
      <c r="AI18"/>
      <c r="AJ18"/>
      <c r="AK18"/>
      <c r="AL18"/>
      <c r="AM18"/>
      <c r="AN18"/>
      <c r="AO18" s="48"/>
      <c r="AP18" s="48"/>
      <c r="AQ18" s="48"/>
      <c r="AR18" s="48"/>
      <c r="AS18" s="48"/>
      <c r="AT18" s="48"/>
      <c r="AU18" s="48"/>
      <c r="AV18"/>
      <c r="AW18"/>
      <c r="AX18"/>
      <c r="AY18"/>
      <c r="AZ18"/>
      <c r="BA18"/>
      <c r="BB18"/>
      <c r="BC18"/>
      <c r="BD18"/>
      <c r="BE18"/>
    </row>
    <row r="19" spans="1:57" s="38" customFormat="1" ht="16.5">
      <c r="A19" s="49"/>
      <c r="B19" s="49"/>
      <c r="C19" s="49" t="s">
        <v>261</v>
      </c>
      <c r="D19" s="49"/>
      <c r="E19" s="43"/>
      <c r="F19" s="43"/>
      <c r="G19" s="43"/>
      <c r="H19" s="43"/>
      <c r="I19" s="43"/>
      <c r="J19" s="43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/>
      <c r="V19" s="48"/>
      <c r="W19" s="48"/>
      <c r="X19" s="48"/>
      <c r="Y19" s="48"/>
      <c r="Z19" s="48"/>
      <c r="AA19" s="48"/>
      <c r="AB19" s="48"/>
      <c r="AC19" s="16"/>
      <c r="AD19" s="16"/>
      <c r="AE19" s="16"/>
      <c r="AF19" s="16"/>
      <c r="AG19" s="16"/>
      <c r="AH19" s="16"/>
      <c r="AI19"/>
      <c r="AJ19"/>
      <c r="AK19"/>
      <c r="AL19"/>
      <c r="AM19"/>
      <c r="AN19"/>
      <c r="AO19" s="48"/>
      <c r="AP19" s="48"/>
      <c r="AQ19" s="48"/>
      <c r="AR19" s="48"/>
      <c r="AS19" s="48"/>
      <c r="AT19" s="48"/>
      <c r="AU19" s="48"/>
      <c r="AV19"/>
      <c r="AW19"/>
      <c r="AX19"/>
      <c r="AY19"/>
      <c r="AZ19"/>
      <c r="BA19"/>
      <c r="BB19"/>
      <c r="BC19"/>
      <c r="BD19"/>
      <c r="BE19"/>
    </row>
    <row r="20" spans="1:57" s="38" customFormat="1" ht="16.5">
      <c r="A20" s="49"/>
      <c r="B20" s="49"/>
      <c r="C20" s="49" t="s">
        <v>261</v>
      </c>
      <c r="D20" s="49"/>
      <c r="E20" s="43"/>
      <c r="F20" s="43"/>
      <c r="G20" s="43"/>
      <c r="H20" s="43"/>
      <c r="I20" s="43"/>
      <c r="J20" s="43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/>
      <c r="V20" s="48"/>
      <c r="W20" s="48"/>
      <c r="X20" s="48"/>
      <c r="Y20" s="48"/>
      <c r="Z20" s="48"/>
      <c r="AA20" s="48"/>
      <c r="AB20" s="48"/>
      <c r="AC20" s="16"/>
      <c r="AD20" s="16"/>
      <c r="AE20" s="16"/>
      <c r="AF20" s="16"/>
      <c r="AG20" s="16"/>
      <c r="AH20" s="16"/>
      <c r="AI20"/>
      <c r="AJ20"/>
      <c r="AK20"/>
      <c r="AL20"/>
      <c r="AM20"/>
      <c r="AN20"/>
      <c r="AO20" s="48"/>
      <c r="AP20" s="48"/>
      <c r="AQ20" s="48"/>
      <c r="AR20" s="48"/>
      <c r="AS20" s="48"/>
      <c r="AT20" s="48"/>
      <c r="AU20" s="48"/>
      <c r="AV20"/>
      <c r="AW20"/>
      <c r="AX20"/>
      <c r="AY20"/>
      <c r="AZ20"/>
      <c r="BA20"/>
      <c r="BB20"/>
      <c r="BC20"/>
      <c r="BD20"/>
      <c r="BE20"/>
    </row>
    <row r="21" spans="1:57" ht="16.5">
      <c r="A21" s="44" t="s">
        <v>33</v>
      </c>
      <c r="B21" s="44" t="s">
        <v>8</v>
      </c>
      <c r="C21" s="44"/>
      <c r="D21" s="44"/>
      <c r="E21" s="45">
        <v>31.1</v>
      </c>
      <c r="F21" s="45"/>
      <c r="G21" s="45"/>
      <c r="H21" s="45"/>
      <c r="I21" s="45"/>
      <c r="J21" s="45"/>
      <c r="K21" s="44" t="s">
        <v>34</v>
      </c>
      <c r="L21" s="44">
        <v>80</v>
      </c>
      <c r="M21" s="44"/>
      <c r="N21" s="44"/>
      <c r="O21" s="44"/>
      <c r="P21" s="44"/>
      <c r="Q21" s="44"/>
      <c r="R21" s="44"/>
      <c r="S21" s="44"/>
      <c r="T21" s="44"/>
      <c r="W21" s="48"/>
      <c r="X21" s="48"/>
      <c r="Y21" s="48"/>
      <c r="Z21" s="48"/>
      <c r="AA21" s="48"/>
      <c r="AB21" s="48"/>
      <c r="AC21" s="48"/>
      <c r="AP21" s="48"/>
      <c r="AQ21" s="48"/>
      <c r="AR21" s="48"/>
      <c r="AS21" s="48"/>
      <c r="AT21" s="48"/>
      <c r="AU21" s="48"/>
      <c r="AV21" s="48"/>
    </row>
    <row r="22" spans="1:57" ht="16.5">
      <c r="A22" s="44"/>
      <c r="B22" s="44" t="s">
        <v>10</v>
      </c>
      <c r="C22" s="44"/>
      <c r="D22" s="44"/>
      <c r="E22" s="45">
        <v>23.1</v>
      </c>
      <c r="F22" s="45"/>
      <c r="G22" s="45"/>
      <c r="H22" s="45"/>
      <c r="I22" s="45"/>
      <c r="J22" s="45"/>
      <c r="K22" s="44" t="s">
        <v>34</v>
      </c>
      <c r="L22" s="44">
        <v>80</v>
      </c>
      <c r="M22" s="44"/>
      <c r="N22" s="44"/>
      <c r="O22" s="44"/>
      <c r="P22" s="44"/>
      <c r="Q22" s="44"/>
      <c r="R22" s="44"/>
      <c r="S22" s="44"/>
      <c r="T22" s="44"/>
      <c r="W22" s="48"/>
      <c r="X22" s="48"/>
      <c r="Y22" s="48"/>
      <c r="Z22" s="48"/>
      <c r="AA22" s="48"/>
      <c r="AB22" s="48"/>
      <c r="AC22" s="48"/>
      <c r="AP22" s="48"/>
      <c r="AQ22" s="48"/>
      <c r="AR22" s="48"/>
      <c r="AS22" s="48"/>
      <c r="AT22" s="48"/>
      <c r="AU22" s="48"/>
      <c r="AV22" s="48"/>
    </row>
    <row r="23" spans="1:57" ht="16.5">
      <c r="A23" s="44"/>
      <c r="B23" s="44" t="s">
        <v>14</v>
      </c>
      <c r="C23" s="44"/>
      <c r="D23" s="44"/>
      <c r="E23" s="45">
        <v>28.2</v>
      </c>
      <c r="F23" s="45"/>
      <c r="G23" s="45"/>
      <c r="H23" s="45"/>
      <c r="I23" s="45"/>
      <c r="J23" s="45"/>
      <c r="K23" s="44" t="s">
        <v>34</v>
      </c>
      <c r="L23" s="44">
        <v>80</v>
      </c>
      <c r="M23" s="44"/>
      <c r="N23" s="44"/>
      <c r="O23" s="44"/>
      <c r="P23" s="44"/>
      <c r="Q23" s="44"/>
      <c r="R23" s="44"/>
      <c r="S23" s="44"/>
      <c r="T23" s="44"/>
      <c r="W23" s="48"/>
      <c r="X23" s="48"/>
      <c r="Y23" s="48"/>
      <c r="Z23" s="48"/>
      <c r="AA23" s="48"/>
      <c r="AB23" s="48"/>
      <c r="AC23" s="48"/>
      <c r="AP23" s="48"/>
      <c r="AQ23" s="48"/>
      <c r="AR23" s="48"/>
      <c r="AS23" s="48"/>
      <c r="AT23" s="48"/>
      <c r="AU23" s="48"/>
      <c r="AV23" s="48"/>
    </row>
    <row r="24" spans="1:57" ht="16.5">
      <c r="A24" s="44"/>
      <c r="B24" s="44" t="s">
        <v>15</v>
      </c>
      <c r="C24" s="44"/>
      <c r="D24" s="44"/>
      <c r="E24" s="45">
        <v>28</v>
      </c>
      <c r="F24" s="45"/>
      <c r="G24" s="45"/>
      <c r="H24" s="45"/>
      <c r="I24" s="45"/>
      <c r="J24" s="45"/>
      <c r="K24" s="44" t="s">
        <v>34</v>
      </c>
      <c r="L24" s="44">
        <v>80</v>
      </c>
      <c r="M24" s="44"/>
      <c r="N24" s="44"/>
      <c r="O24" s="44"/>
      <c r="P24" s="44"/>
      <c r="Q24" s="44"/>
      <c r="R24" s="44"/>
      <c r="S24" s="44"/>
      <c r="T24" s="44"/>
      <c r="W24" s="48"/>
      <c r="X24" s="48"/>
      <c r="Y24" s="48"/>
      <c r="Z24" s="48"/>
      <c r="AA24" s="48"/>
      <c r="AB24" s="48"/>
      <c r="AC24" s="48"/>
      <c r="AP24" s="48"/>
      <c r="AQ24" s="48"/>
      <c r="AR24" s="48"/>
      <c r="AS24" s="48"/>
      <c r="AT24" s="48"/>
      <c r="AU24" s="48"/>
      <c r="AV24" s="48"/>
    </row>
    <row r="25" spans="1:57" ht="16.5">
      <c r="A25" s="44"/>
      <c r="B25" s="44" t="s">
        <v>18</v>
      </c>
      <c r="C25" s="44"/>
      <c r="D25" s="44"/>
      <c r="E25" s="45">
        <v>43</v>
      </c>
      <c r="F25" s="45"/>
      <c r="G25" s="45"/>
      <c r="H25" s="45"/>
      <c r="I25" s="45"/>
      <c r="J25" s="45"/>
      <c r="K25" s="44" t="s">
        <v>35</v>
      </c>
      <c r="L25" s="44">
        <v>100</v>
      </c>
      <c r="M25" s="44"/>
      <c r="N25" s="44"/>
      <c r="O25" s="44"/>
      <c r="P25" s="44"/>
      <c r="Q25" s="44"/>
      <c r="R25" s="44"/>
      <c r="S25" s="44"/>
      <c r="T25" s="44"/>
      <c r="W25" s="48"/>
      <c r="X25" s="48"/>
      <c r="Y25" s="48"/>
      <c r="Z25" s="48"/>
      <c r="AA25" s="48"/>
      <c r="AB25" s="48"/>
      <c r="AC25" s="48"/>
      <c r="AP25" s="48"/>
      <c r="AQ25" s="48"/>
      <c r="AR25" s="48"/>
      <c r="AS25" s="48"/>
      <c r="AT25" s="48"/>
      <c r="AU25" s="48"/>
      <c r="AV25" s="48"/>
    </row>
    <row r="26" spans="1:57" ht="16.5">
      <c r="A26" s="44"/>
      <c r="B26" s="44" t="s">
        <v>19</v>
      </c>
      <c r="C26" s="44"/>
      <c r="D26" s="44"/>
      <c r="E26" s="45">
        <v>24</v>
      </c>
      <c r="F26" s="45"/>
      <c r="G26" s="45"/>
      <c r="H26" s="45"/>
      <c r="I26" s="45"/>
      <c r="J26" s="45"/>
      <c r="K26" s="44" t="s">
        <v>35</v>
      </c>
      <c r="L26" s="44">
        <v>80</v>
      </c>
      <c r="M26" s="44"/>
      <c r="N26" s="44"/>
      <c r="O26" s="44"/>
      <c r="P26" s="44"/>
      <c r="Q26" s="44"/>
      <c r="R26" s="44"/>
      <c r="S26" s="44"/>
      <c r="T26" s="44"/>
      <c r="W26" s="48"/>
      <c r="X26" s="48"/>
      <c r="Y26" s="48"/>
      <c r="Z26" s="48"/>
      <c r="AA26" s="48"/>
      <c r="AB26" s="48"/>
      <c r="AC26" s="48"/>
      <c r="AP26" s="48"/>
      <c r="AQ26" s="48"/>
      <c r="AR26" s="48"/>
      <c r="AS26" s="48"/>
      <c r="AT26" s="48"/>
      <c r="AU26" s="48"/>
      <c r="AV26" s="48"/>
    </row>
    <row r="27" spans="1:57" ht="16.5">
      <c r="A27" s="44"/>
      <c r="B27" s="44" t="s">
        <v>20</v>
      </c>
      <c r="C27" s="44"/>
      <c r="D27" s="44"/>
      <c r="E27" s="45">
        <v>29</v>
      </c>
      <c r="F27" s="45"/>
      <c r="G27" s="45"/>
      <c r="H27" s="45"/>
      <c r="I27" s="45"/>
      <c r="J27" s="45"/>
      <c r="K27" s="44" t="s">
        <v>34</v>
      </c>
      <c r="L27" s="44">
        <v>80</v>
      </c>
      <c r="M27" s="44"/>
      <c r="N27" s="44"/>
      <c r="O27" s="44"/>
      <c r="P27" s="44"/>
      <c r="Q27" s="44"/>
      <c r="R27" s="44"/>
      <c r="S27" s="44"/>
      <c r="T27" s="44"/>
      <c r="W27" s="48"/>
      <c r="X27" s="48"/>
      <c r="Y27" s="48"/>
      <c r="Z27" s="48"/>
      <c r="AA27" s="48"/>
      <c r="AB27" s="48"/>
      <c r="AC27" s="48"/>
      <c r="AP27" s="48"/>
      <c r="AQ27" s="48"/>
      <c r="AR27" s="48"/>
      <c r="AS27" s="48"/>
      <c r="AT27" s="48"/>
      <c r="AU27" s="48"/>
      <c r="AV27" s="48"/>
    </row>
    <row r="28" spans="1:57" ht="16.5">
      <c r="A28" s="44"/>
      <c r="B28" s="44" t="s">
        <v>22</v>
      </c>
      <c r="C28" s="44"/>
      <c r="D28" s="44"/>
      <c r="E28" s="45">
        <v>17</v>
      </c>
      <c r="F28" s="45"/>
      <c r="G28" s="45"/>
      <c r="H28" s="45"/>
      <c r="I28" s="45"/>
      <c r="J28" s="45"/>
      <c r="K28" s="44" t="s">
        <v>34</v>
      </c>
      <c r="L28" s="44">
        <v>80</v>
      </c>
      <c r="M28" s="44"/>
      <c r="N28" s="44"/>
      <c r="O28" s="44"/>
      <c r="P28" s="44"/>
      <c r="Q28" s="44"/>
      <c r="R28" s="44"/>
      <c r="S28" s="44"/>
      <c r="T28" s="44"/>
      <c r="W28" s="48"/>
      <c r="X28" s="48"/>
      <c r="Y28" s="48"/>
      <c r="Z28" s="48"/>
      <c r="AA28" s="48"/>
      <c r="AB28" s="48"/>
      <c r="AC28" s="48"/>
      <c r="AP28" s="48"/>
      <c r="AQ28" s="48"/>
      <c r="AR28" s="48"/>
      <c r="AS28" s="48"/>
      <c r="AT28" s="48"/>
      <c r="AU28" s="48"/>
      <c r="AV28" s="48"/>
    </row>
    <row r="29" spans="1:57" ht="16.5">
      <c r="A29" s="44"/>
      <c r="B29" s="44" t="s">
        <v>23</v>
      </c>
      <c r="C29" s="44"/>
      <c r="D29" s="44"/>
      <c r="E29" s="45">
        <v>57</v>
      </c>
      <c r="F29" s="45"/>
      <c r="G29" s="45"/>
      <c r="H29" s="45"/>
      <c r="I29" s="45"/>
      <c r="J29" s="45"/>
      <c r="K29" s="44" t="s">
        <v>34</v>
      </c>
      <c r="L29" s="44">
        <v>80</v>
      </c>
      <c r="M29" s="44"/>
      <c r="N29" s="44"/>
      <c r="O29" s="44"/>
      <c r="P29" s="44"/>
      <c r="Q29" s="44"/>
      <c r="R29" s="44"/>
      <c r="S29" s="44"/>
      <c r="T29" s="44"/>
      <c r="W29" s="48"/>
      <c r="X29" s="48"/>
      <c r="Y29" s="48"/>
      <c r="Z29" s="48"/>
      <c r="AA29" s="48"/>
      <c r="AB29" s="48"/>
      <c r="AC29" s="48"/>
      <c r="AP29" s="48"/>
      <c r="AQ29" s="48"/>
      <c r="AR29" s="48"/>
      <c r="AS29" s="48"/>
      <c r="AT29" s="48"/>
      <c r="AU29" s="48"/>
      <c r="AV29" s="48"/>
    </row>
    <row r="30" spans="1:57" ht="16.5">
      <c r="A30" s="44"/>
      <c r="B30" s="44" t="s">
        <v>26</v>
      </c>
      <c r="C30" s="44"/>
      <c r="D30" s="44"/>
      <c r="E30" s="45">
        <v>41</v>
      </c>
      <c r="F30" s="45"/>
      <c r="G30" s="45"/>
      <c r="H30" s="45"/>
      <c r="I30" s="45"/>
      <c r="J30" s="45"/>
      <c r="K30" s="44" t="s">
        <v>34</v>
      </c>
      <c r="L30" s="44">
        <v>80</v>
      </c>
      <c r="M30" s="44"/>
      <c r="N30" s="44"/>
      <c r="O30" s="44"/>
      <c r="P30" s="44"/>
      <c r="Q30" s="44"/>
      <c r="R30" s="44"/>
      <c r="S30" s="44"/>
      <c r="T30" s="44"/>
      <c r="W30" s="48"/>
      <c r="X30" s="48"/>
      <c r="Y30" s="48"/>
      <c r="Z30" s="48"/>
      <c r="AA30" s="48"/>
      <c r="AB30" s="48"/>
      <c r="AC30" s="48"/>
      <c r="AP30" s="48"/>
      <c r="AQ30" s="48"/>
      <c r="AR30" s="48"/>
      <c r="AS30" s="48"/>
      <c r="AT30" s="48"/>
      <c r="AU30" s="48"/>
      <c r="AV30" s="48"/>
    </row>
    <row r="31" spans="1:57" ht="16.5">
      <c r="A31" s="44"/>
      <c r="B31" s="44" t="s">
        <v>36</v>
      </c>
      <c r="C31" s="44"/>
      <c r="D31" s="44"/>
      <c r="E31" s="45">
        <v>43.8</v>
      </c>
      <c r="F31" s="45"/>
      <c r="G31" s="45"/>
      <c r="H31" s="45"/>
      <c r="I31" s="45"/>
      <c r="J31" s="45"/>
      <c r="K31" s="44" t="s">
        <v>13</v>
      </c>
      <c r="L31" s="44">
        <v>80</v>
      </c>
      <c r="M31" s="44"/>
      <c r="N31" s="44"/>
      <c r="O31" s="44"/>
      <c r="P31" s="44"/>
      <c r="Q31" s="44"/>
      <c r="R31" s="44"/>
      <c r="S31" s="44"/>
      <c r="T31" s="44"/>
      <c r="W31" s="48"/>
      <c r="X31" s="48"/>
      <c r="Y31" s="48"/>
      <c r="Z31" s="48"/>
      <c r="AA31" s="48"/>
      <c r="AB31" s="48"/>
      <c r="AC31" s="48"/>
      <c r="AP31" s="48"/>
      <c r="AQ31" s="48"/>
      <c r="AR31" s="48"/>
      <c r="AS31" s="48"/>
      <c r="AT31" s="48"/>
      <c r="AU31" s="48"/>
      <c r="AV31" s="48"/>
    </row>
    <row r="32" spans="1:57" ht="16.5">
      <c r="A32" s="44"/>
      <c r="B32" s="44" t="s">
        <v>37</v>
      </c>
      <c r="C32" s="44"/>
      <c r="D32" s="44"/>
      <c r="E32" s="45">
        <v>43</v>
      </c>
      <c r="F32" s="45"/>
      <c r="G32" s="45"/>
      <c r="H32" s="45"/>
      <c r="I32" s="45"/>
      <c r="J32" s="45"/>
      <c r="K32" s="44" t="s">
        <v>34</v>
      </c>
      <c r="L32" s="44">
        <v>100</v>
      </c>
      <c r="M32" s="44"/>
      <c r="N32" s="44"/>
      <c r="O32" s="44"/>
      <c r="P32" s="44"/>
      <c r="Q32" s="44"/>
      <c r="R32" s="44"/>
      <c r="S32" s="44"/>
      <c r="T32" s="44"/>
      <c r="W32" s="48"/>
      <c r="X32" s="48"/>
      <c r="Y32" s="48"/>
      <c r="Z32" s="48"/>
      <c r="AA32" s="48"/>
      <c r="AB32" s="48"/>
      <c r="AC32" s="48"/>
      <c r="AP32" s="48"/>
      <c r="AQ32" s="48"/>
      <c r="AR32" s="48"/>
      <c r="AS32" s="48"/>
      <c r="AT32" s="48"/>
      <c r="AU32" s="48"/>
      <c r="AV32" s="48"/>
    </row>
    <row r="33" spans="1:58" ht="16.5">
      <c r="A33" s="44"/>
      <c r="B33" s="44" t="s">
        <v>27</v>
      </c>
      <c r="C33" s="44"/>
      <c r="D33" s="44"/>
      <c r="E33" s="45">
        <v>19.600000000000001</v>
      </c>
      <c r="F33" s="45"/>
      <c r="G33" s="45"/>
      <c r="H33" s="45"/>
      <c r="I33" s="45"/>
      <c r="J33" s="45"/>
      <c r="K33" s="44" t="s">
        <v>9</v>
      </c>
      <c r="L33" s="44">
        <v>100</v>
      </c>
      <c r="M33" s="44"/>
      <c r="N33" s="44"/>
      <c r="O33" s="44"/>
      <c r="P33" s="44"/>
      <c r="Q33" s="44"/>
      <c r="R33" s="44"/>
      <c r="S33" s="44"/>
      <c r="T33" s="44"/>
      <c r="W33" s="48"/>
      <c r="X33" s="48"/>
      <c r="Y33" s="48"/>
      <c r="Z33" s="48"/>
      <c r="AA33" s="48"/>
      <c r="AB33" s="48"/>
      <c r="AC33" s="48"/>
      <c r="AP33" s="48"/>
      <c r="AQ33" s="48"/>
      <c r="AR33" s="48"/>
      <c r="AS33" s="48"/>
      <c r="AT33" s="48"/>
      <c r="AU33" s="48"/>
      <c r="AV33" s="48"/>
    </row>
    <row r="34" spans="1:58" ht="16.5">
      <c r="A34" s="44"/>
      <c r="B34" s="44" t="s">
        <v>38</v>
      </c>
      <c r="C34" s="44"/>
      <c r="D34" s="44"/>
      <c r="E34" s="45">
        <v>28</v>
      </c>
      <c r="F34" s="45"/>
      <c r="G34" s="45"/>
      <c r="H34" s="45"/>
      <c r="I34" s="45"/>
      <c r="J34" s="45"/>
      <c r="K34" s="44" t="s">
        <v>39</v>
      </c>
      <c r="L34" s="44" t="s">
        <v>40</v>
      </c>
      <c r="M34" s="44"/>
      <c r="N34" s="44"/>
      <c r="O34" s="44"/>
      <c r="P34" s="44"/>
      <c r="Q34" s="44"/>
      <c r="R34" s="44"/>
      <c r="S34" s="44"/>
      <c r="T34" s="44"/>
      <c r="W34" s="48"/>
      <c r="X34" s="48"/>
      <c r="Y34" s="48"/>
      <c r="Z34" s="48"/>
      <c r="AA34" s="48"/>
      <c r="AB34" s="48"/>
      <c r="AC34" s="48"/>
      <c r="AP34" s="48"/>
      <c r="AQ34" s="48"/>
      <c r="AR34" s="48"/>
      <c r="AS34" s="48"/>
      <c r="AT34" s="48"/>
      <c r="AU34" s="48"/>
      <c r="AV34" s="48"/>
    </row>
    <row r="35" spans="1:58" ht="16.5">
      <c r="A35" s="44"/>
      <c r="B35" s="44" t="s">
        <v>41</v>
      </c>
      <c r="C35" s="44"/>
      <c r="D35" s="44"/>
      <c r="E35" s="45">
        <v>19</v>
      </c>
      <c r="F35" s="45"/>
      <c r="G35" s="45"/>
      <c r="H35" s="45"/>
      <c r="I35" s="45"/>
      <c r="J35" s="45"/>
      <c r="K35" s="44" t="s">
        <v>34</v>
      </c>
      <c r="L35" s="44">
        <v>80</v>
      </c>
      <c r="M35" s="44"/>
      <c r="N35" s="44"/>
      <c r="O35" s="44"/>
      <c r="P35" s="44"/>
      <c r="Q35" s="44"/>
      <c r="R35" s="44"/>
      <c r="S35" s="44"/>
      <c r="T35" s="44"/>
      <c r="W35" s="48"/>
      <c r="X35" s="48"/>
      <c r="Y35" s="48"/>
      <c r="Z35" s="48"/>
      <c r="AA35" s="48"/>
      <c r="AB35" s="48"/>
      <c r="AC35" s="48"/>
      <c r="AP35" s="48"/>
      <c r="AQ35" s="48"/>
      <c r="AR35" s="48"/>
      <c r="AS35" s="48"/>
      <c r="AT35" s="48"/>
      <c r="AU35" s="48"/>
      <c r="AV35" s="48"/>
    </row>
    <row r="36" spans="1:58" ht="16.5">
      <c r="A36" s="44"/>
      <c r="B36" s="44" t="s">
        <v>42</v>
      </c>
      <c r="C36" s="44"/>
      <c r="D36" s="44"/>
      <c r="E36" s="45">
        <v>23</v>
      </c>
      <c r="F36" s="45"/>
      <c r="G36" s="45"/>
      <c r="H36" s="45"/>
      <c r="I36" s="45"/>
      <c r="J36" s="45"/>
      <c r="K36" s="44" t="s">
        <v>34</v>
      </c>
      <c r="L36" s="44">
        <v>80</v>
      </c>
      <c r="M36" s="44"/>
      <c r="N36" s="44"/>
      <c r="O36" s="44"/>
      <c r="P36" s="44"/>
      <c r="Q36" s="44"/>
      <c r="R36" s="44"/>
      <c r="S36" s="44"/>
      <c r="T36" s="44"/>
      <c r="W36" s="48"/>
      <c r="X36" s="48"/>
      <c r="Y36" s="48"/>
      <c r="Z36" s="48"/>
      <c r="AA36" s="48"/>
      <c r="AB36" s="48"/>
      <c r="AC36" s="48"/>
      <c r="AP36" s="48"/>
      <c r="AQ36" s="48"/>
      <c r="AR36" s="48"/>
      <c r="AS36" s="48"/>
      <c r="AT36" s="48"/>
      <c r="AU36" s="48"/>
      <c r="AV36" s="48"/>
    </row>
    <row r="37" spans="1:58" ht="16.5">
      <c r="A37" s="44"/>
      <c r="B37" s="44" t="s">
        <v>43</v>
      </c>
      <c r="C37" s="44"/>
      <c r="D37" s="44"/>
      <c r="E37" s="45">
        <v>21.8</v>
      </c>
      <c r="F37" s="45"/>
      <c r="G37" s="45"/>
      <c r="H37" s="45"/>
      <c r="I37" s="45"/>
      <c r="J37" s="45"/>
      <c r="K37" s="44" t="s">
        <v>34</v>
      </c>
      <c r="L37" s="44">
        <v>80</v>
      </c>
      <c r="M37" s="44"/>
      <c r="N37" s="44"/>
      <c r="O37" s="44"/>
      <c r="P37" s="44"/>
      <c r="Q37" s="44"/>
      <c r="R37" s="44"/>
      <c r="S37" s="44"/>
      <c r="T37" s="44"/>
      <c r="W37" s="48"/>
      <c r="X37" s="48"/>
      <c r="Y37" s="48"/>
      <c r="Z37" s="48"/>
      <c r="AA37" s="48"/>
      <c r="AB37" s="48"/>
      <c r="AC37" s="48"/>
      <c r="AP37" s="48"/>
      <c r="AQ37" s="48"/>
      <c r="AR37" s="48"/>
      <c r="AS37" s="48"/>
      <c r="AT37" s="48"/>
      <c r="AU37" s="48"/>
      <c r="AV37" s="48"/>
    </row>
    <row r="38" spans="1:58" ht="16.5">
      <c r="A38" s="44"/>
      <c r="B38" s="44" t="s">
        <v>44</v>
      </c>
      <c r="C38" s="44"/>
      <c r="D38" s="44"/>
      <c r="E38" s="45">
        <v>31</v>
      </c>
      <c r="F38" s="45"/>
      <c r="G38" s="45"/>
      <c r="H38" s="45"/>
      <c r="I38" s="45"/>
      <c r="J38" s="45"/>
      <c r="K38" s="44" t="s">
        <v>34</v>
      </c>
      <c r="L38" s="44">
        <v>100</v>
      </c>
      <c r="M38" s="44"/>
      <c r="N38" s="44"/>
      <c r="O38" s="44"/>
      <c r="P38" s="44"/>
      <c r="Q38" s="44"/>
      <c r="R38" s="44"/>
      <c r="S38" s="44"/>
      <c r="T38" s="44"/>
      <c r="W38" s="48"/>
      <c r="X38" s="48"/>
      <c r="Y38" s="48"/>
      <c r="Z38" s="48"/>
      <c r="AA38" s="48"/>
      <c r="AB38" s="48"/>
      <c r="AC38" s="48"/>
      <c r="AP38" s="48"/>
      <c r="AQ38" s="48"/>
      <c r="AR38" s="48"/>
      <c r="AS38" s="48"/>
      <c r="AT38" s="48"/>
      <c r="AU38" s="48"/>
      <c r="AV38" s="48"/>
    </row>
    <row r="39" spans="1:58" ht="16.5">
      <c r="A39" s="44"/>
      <c r="B39" s="44" t="s">
        <v>45</v>
      </c>
      <c r="C39" s="44"/>
      <c r="D39" s="44"/>
      <c r="E39" s="45">
        <v>23</v>
      </c>
      <c r="F39" s="45"/>
      <c r="G39" s="45"/>
      <c r="H39" s="45"/>
      <c r="I39" s="45"/>
      <c r="J39" s="45"/>
      <c r="K39" s="44" t="s">
        <v>34</v>
      </c>
      <c r="L39" s="44">
        <v>100</v>
      </c>
      <c r="M39" s="44"/>
      <c r="N39" s="44"/>
      <c r="O39" s="44"/>
      <c r="P39" s="44"/>
      <c r="Q39" s="44"/>
      <c r="R39" s="44"/>
      <c r="S39" s="44"/>
      <c r="T39" s="44"/>
      <c r="W39" s="48"/>
      <c r="X39" s="48"/>
      <c r="Y39" s="48"/>
      <c r="Z39" s="48"/>
      <c r="AA39" s="48"/>
      <c r="AB39" s="48"/>
      <c r="AC39" s="48"/>
      <c r="AP39" s="48"/>
      <c r="AQ39" s="48"/>
      <c r="AR39" s="48"/>
      <c r="AS39" s="48"/>
      <c r="AT39" s="48"/>
      <c r="AU39" s="48"/>
      <c r="AV39" s="48"/>
    </row>
    <row r="40" spans="1:58" s="39" customFormat="1" ht="16.5">
      <c r="A40" s="44"/>
      <c r="B40" s="44" t="s">
        <v>46</v>
      </c>
      <c r="C40" s="44"/>
      <c r="D40" s="44"/>
      <c r="E40" s="45">
        <v>20.5</v>
      </c>
      <c r="F40" s="45"/>
      <c r="G40" s="45"/>
      <c r="H40" s="45"/>
      <c r="I40" s="45"/>
      <c r="J40" s="45"/>
      <c r="K40" s="44" t="s">
        <v>47</v>
      </c>
      <c r="L40" s="44">
        <v>80</v>
      </c>
      <c r="M40" s="44" t="s">
        <v>31</v>
      </c>
      <c r="N40" s="44"/>
      <c r="O40" s="44"/>
      <c r="P40" s="44"/>
      <c r="Q40" s="44"/>
      <c r="R40" s="44"/>
      <c r="S40" s="44"/>
      <c r="T40" s="44"/>
      <c r="V40"/>
      <c r="W40" s="48"/>
      <c r="X40" s="48"/>
      <c r="Y40" s="48"/>
      <c r="Z40" s="48"/>
      <c r="AA40" s="48"/>
      <c r="AB40" s="48"/>
      <c r="AC40" s="48"/>
      <c r="AD40" s="16"/>
      <c r="AE40" s="16"/>
      <c r="AF40" s="16"/>
      <c r="AG40" s="16"/>
      <c r="AH40" s="16"/>
      <c r="AI40" s="16"/>
      <c r="AJ40"/>
      <c r="AK40"/>
      <c r="AL40"/>
      <c r="AM40"/>
      <c r="AN40"/>
      <c r="AO40"/>
      <c r="AP40" s="48"/>
      <c r="AQ40" s="48"/>
      <c r="AR40" s="48"/>
      <c r="AS40" s="48"/>
      <c r="AT40" s="48"/>
      <c r="AU40" s="48"/>
      <c r="AV40" s="48"/>
      <c r="AW40"/>
      <c r="AX40"/>
      <c r="AY40"/>
      <c r="AZ40"/>
      <c r="BA40"/>
      <c r="BB40"/>
      <c r="BC40"/>
      <c r="BD40"/>
      <c r="BE40"/>
      <c r="BF40"/>
    </row>
    <row r="41" spans="1:58" s="39" customFormat="1" ht="16.5">
      <c r="A41" s="44"/>
      <c r="B41" s="44" t="s">
        <v>48</v>
      </c>
      <c r="C41" s="44"/>
      <c r="D41" s="44"/>
      <c r="E41" s="45">
        <v>10.199999999999999</v>
      </c>
      <c r="F41" s="45"/>
      <c r="G41" s="45"/>
      <c r="H41" s="45"/>
      <c r="I41" s="45"/>
      <c r="J41" s="45"/>
      <c r="K41" s="44" t="s">
        <v>49</v>
      </c>
      <c r="L41" s="44">
        <v>100</v>
      </c>
      <c r="M41" s="44" t="s">
        <v>31</v>
      </c>
      <c r="N41" s="44"/>
      <c r="O41" s="44"/>
      <c r="P41" s="44"/>
      <c r="Q41" s="44"/>
      <c r="R41" s="44"/>
      <c r="S41" s="44"/>
      <c r="T41" s="44"/>
      <c r="V41"/>
      <c r="W41" s="48"/>
      <c r="X41" s="48"/>
      <c r="Y41" s="48"/>
      <c r="Z41" s="48"/>
      <c r="AA41" s="48"/>
      <c r="AB41" s="48"/>
      <c r="AC41" s="48"/>
      <c r="AD41" s="16"/>
      <c r="AE41" s="16"/>
      <c r="AF41" s="16"/>
      <c r="AG41" s="16"/>
      <c r="AH41" s="16"/>
      <c r="AI41" s="16"/>
      <c r="AJ41"/>
      <c r="AK41"/>
      <c r="AL41"/>
      <c r="AM41"/>
      <c r="AN41"/>
      <c r="AO41"/>
      <c r="AP41" s="48"/>
      <c r="AQ41" s="48"/>
      <c r="AR41" s="48"/>
      <c r="AS41" s="48"/>
      <c r="AT41" s="48"/>
      <c r="AU41" s="48"/>
      <c r="AV41" s="48"/>
      <c r="AW41"/>
      <c r="AX41"/>
      <c r="AY41"/>
      <c r="AZ41"/>
      <c r="BA41"/>
      <c r="BB41"/>
      <c r="BC41"/>
      <c r="BD41"/>
      <c r="BE41"/>
      <c r="BF41"/>
    </row>
    <row r="42" spans="1:58" s="38" customFormat="1" ht="16.5">
      <c r="A42" s="42" t="s">
        <v>50</v>
      </c>
      <c r="B42" s="42" t="s">
        <v>8</v>
      </c>
      <c r="C42" s="49"/>
      <c r="D42" s="49"/>
      <c r="E42" s="43">
        <v>18.5</v>
      </c>
      <c r="F42" s="43"/>
      <c r="G42" s="43"/>
      <c r="H42" s="43"/>
      <c r="I42" s="43"/>
      <c r="J42" s="43"/>
      <c r="K42" s="42" t="s">
        <v>13</v>
      </c>
      <c r="L42" s="42">
        <v>80</v>
      </c>
      <c r="M42" s="42"/>
      <c r="N42" s="49"/>
      <c r="O42" s="49"/>
      <c r="P42" s="49"/>
      <c r="Q42" s="49"/>
      <c r="R42" s="49"/>
      <c r="S42" s="49"/>
      <c r="T42" s="42"/>
      <c r="V42"/>
      <c r="W42" s="48"/>
      <c r="X42" s="48"/>
      <c r="Y42" s="48"/>
      <c r="Z42" s="48"/>
      <c r="AA42" s="48"/>
      <c r="AB42" s="48"/>
      <c r="AC42" s="48"/>
      <c r="AD42" s="16"/>
      <c r="AE42" s="16"/>
      <c r="AF42" s="16"/>
      <c r="AG42" s="16"/>
      <c r="AH42" s="16"/>
      <c r="AI42" s="16"/>
      <c r="AJ42"/>
      <c r="AK42"/>
      <c r="AL42"/>
      <c r="AM42"/>
      <c r="AN42"/>
      <c r="AO42"/>
      <c r="AP42" s="48"/>
      <c r="AQ42" s="48"/>
      <c r="AR42" s="48"/>
      <c r="AS42" s="48"/>
      <c r="AT42" s="48"/>
      <c r="AU42" s="48"/>
      <c r="AV42" s="48"/>
      <c r="AW42"/>
      <c r="AX42"/>
      <c r="AY42"/>
      <c r="AZ42"/>
      <c r="BA42"/>
      <c r="BB42"/>
      <c r="BC42"/>
      <c r="BD42"/>
      <c r="BE42"/>
      <c r="BF42"/>
    </row>
    <row r="43" spans="1:58" s="38" customFormat="1" ht="16.5">
      <c r="A43" s="42"/>
      <c r="B43" s="42" t="s">
        <v>10</v>
      </c>
      <c r="C43" s="49"/>
      <c r="D43" s="49"/>
      <c r="E43" s="43">
        <v>31.8</v>
      </c>
      <c r="F43" s="43"/>
      <c r="G43" s="43"/>
      <c r="H43" s="43"/>
      <c r="I43" s="43"/>
      <c r="J43" s="43"/>
      <c r="K43" s="42" t="s">
        <v>13</v>
      </c>
      <c r="L43" s="42">
        <v>80</v>
      </c>
      <c r="M43" s="42"/>
      <c r="N43" s="49"/>
      <c r="O43" s="49"/>
      <c r="P43" s="49"/>
      <c r="Q43" s="49"/>
      <c r="R43" s="49"/>
      <c r="S43" s="49"/>
      <c r="T43" s="42"/>
      <c r="V43"/>
      <c r="W43" s="48"/>
      <c r="X43" s="48"/>
      <c r="Y43" s="48"/>
      <c r="Z43" s="48"/>
      <c r="AA43" s="48"/>
      <c r="AB43" s="48"/>
      <c r="AC43" s="48"/>
      <c r="AD43" s="16"/>
      <c r="AE43" s="16"/>
      <c r="AF43" s="16"/>
      <c r="AG43" s="16"/>
      <c r="AH43" s="16"/>
      <c r="AI43" s="16"/>
      <c r="AJ43"/>
      <c r="AK43"/>
      <c r="AL43"/>
      <c r="AM43"/>
      <c r="AN43"/>
      <c r="AO43"/>
      <c r="AP43" s="48"/>
      <c r="AQ43" s="48"/>
      <c r="AR43" s="48"/>
      <c r="AS43" s="48"/>
      <c r="AT43" s="48"/>
      <c r="AU43" s="48"/>
      <c r="AV43" s="48"/>
      <c r="AW43"/>
      <c r="AX43"/>
      <c r="AY43"/>
      <c r="AZ43"/>
      <c r="BA43"/>
      <c r="BB43"/>
      <c r="BC43"/>
      <c r="BD43"/>
      <c r="BE43"/>
      <c r="BF43"/>
    </row>
    <row r="44" spans="1:58" s="38" customFormat="1" ht="16.5">
      <c r="A44" s="42"/>
      <c r="B44" s="42" t="s">
        <v>12</v>
      </c>
      <c r="C44" s="49"/>
      <c r="D44" s="49"/>
      <c r="E44" s="43">
        <v>67.25</v>
      </c>
      <c r="F44" s="43"/>
      <c r="G44" s="43"/>
      <c r="H44" s="43"/>
      <c r="I44" s="43"/>
      <c r="J44" s="43"/>
      <c r="K44" s="42" t="s">
        <v>34</v>
      </c>
      <c r="L44" s="42">
        <v>120</v>
      </c>
      <c r="M44" s="42"/>
      <c r="N44" s="49"/>
      <c r="O44" s="49"/>
      <c r="P44" s="49"/>
      <c r="Q44" s="49"/>
      <c r="R44" s="49"/>
      <c r="S44" s="49"/>
      <c r="T44" s="42"/>
      <c r="V44"/>
      <c r="W44" s="48"/>
      <c r="X44" s="48"/>
      <c r="Y44" s="48"/>
      <c r="Z44" s="48"/>
      <c r="AA44" s="48"/>
      <c r="AB44" s="48"/>
      <c r="AC44" s="48"/>
      <c r="AD44" s="16"/>
      <c r="AE44" s="16"/>
      <c r="AF44" s="16"/>
      <c r="AG44" s="16"/>
      <c r="AH44" s="16"/>
      <c r="AI44" s="16"/>
      <c r="AJ44"/>
      <c r="AK44"/>
      <c r="AL44"/>
      <c r="AM44"/>
      <c r="AN44"/>
      <c r="AO44"/>
      <c r="AP44" s="48"/>
      <c r="AQ44" s="48"/>
      <c r="AR44" s="48"/>
      <c r="AS44" s="48"/>
      <c r="AT44" s="48"/>
      <c r="AU44" s="48"/>
      <c r="AV44" s="48"/>
      <c r="AW44"/>
      <c r="AX44"/>
      <c r="AY44"/>
      <c r="AZ44"/>
      <c r="BA44"/>
      <c r="BB44"/>
      <c r="BC44"/>
      <c r="BD44"/>
      <c r="BE44"/>
      <c r="BF44"/>
    </row>
    <row r="45" spans="1:58" s="38" customFormat="1" ht="16.5">
      <c r="A45" s="42"/>
      <c r="B45" s="42" t="s">
        <v>14</v>
      </c>
      <c r="C45" s="49"/>
      <c r="D45" s="49"/>
      <c r="E45" s="43">
        <v>59.3</v>
      </c>
      <c r="F45" s="43"/>
      <c r="G45" s="43"/>
      <c r="H45" s="43"/>
      <c r="I45" s="43"/>
      <c r="J45" s="43"/>
      <c r="K45" s="42" t="s">
        <v>39</v>
      </c>
      <c r="L45" s="42">
        <v>90</v>
      </c>
      <c r="M45" s="42"/>
      <c r="N45" s="49"/>
      <c r="O45" s="49"/>
      <c r="P45" s="49"/>
      <c r="Q45" s="49"/>
      <c r="R45" s="49"/>
      <c r="S45" s="49"/>
      <c r="T45" s="42"/>
      <c r="V45"/>
      <c r="W45" s="48"/>
      <c r="X45" s="48"/>
      <c r="Y45" s="48"/>
      <c r="Z45" s="48"/>
      <c r="AA45" s="48"/>
      <c r="AB45" s="48"/>
      <c r="AC45" s="48"/>
      <c r="AD45" s="16"/>
      <c r="AE45" s="16"/>
      <c r="AF45" s="16"/>
      <c r="AG45" s="16"/>
      <c r="AH45" s="16"/>
      <c r="AI45" s="16"/>
      <c r="AJ45"/>
      <c r="AK45"/>
      <c r="AL45"/>
      <c r="AM45"/>
      <c r="AN45"/>
      <c r="AO45"/>
      <c r="AP45" s="48"/>
      <c r="AQ45" s="48"/>
      <c r="AR45" s="48"/>
      <c r="AS45" s="48"/>
      <c r="AT45" s="48"/>
      <c r="AU45" s="48"/>
      <c r="AV45" s="48"/>
      <c r="AW45"/>
      <c r="AX45"/>
      <c r="AY45"/>
      <c r="AZ45"/>
      <c r="BA45"/>
      <c r="BB45"/>
      <c r="BC45"/>
      <c r="BD45"/>
      <c r="BE45"/>
      <c r="BF45"/>
    </row>
    <row r="46" spans="1:58" s="38" customFormat="1" ht="16.5">
      <c r="A46" s="42"/>
      <c r="B46" s="42" t="s">
        <v>15</v>
      </c>
      <c r="C46" s="49"/>
      <c r="D46" s="49"/>
      <c r="E46" s="43">
        <v>31.8</v>
      </c>
      <c r="F46" s="43"/>
      <c r="G46" s="43"/>
      <c r="H46" s="43"/>
      <c r="I46" s="43"/>
      <c r="J46" s="43"/>
      <c r="K46" s="42" t="s">
        <v>51</v>
      </c>
      <c r="L46" s="42">
        <v>90</v>
      </c>
      <c r="M46" s="42"/>
      <c r="N46" s="49"/>
      <c r="O46" s="49"/>
      <c r="P46" s="49"/>
      <c r="Q46" s="49"/>
      <c r="R46" s="49"/>
      <c r="S46" s="49"/>
      <c r="T46" s="42"/>
      <c r="V46"/>
      <c r="W46" s="48"/>
      <c r="X46" s="48"/>
      <c r="Y46" s="48"/>
      <c r="Z46" s="48"/>
      <c r="AA46" s="48"/>
      <c r="AB46" s="48"/>
      <c r="AC46" s="48"/>
      <c r="AD46" s="16"/>
      <c r="AE46" s="16"/>
      <c r="AF46" s="16"/>
      <c r="AG46" s="16"/>
      <c r="AH46" s="16"/>
      <c r="AI46" s="16"/>
      <c r="AJ46"/>
      <c r="AK46"/>
      <c r="AL46"/>
      <c r="AM46"/>
      <c r="AN46"/>
      <c r="AO46"/>
      <c r="AP46" s="48"/>
      <c r="AQ46" s="48"/>
      <c r="AR46" s="48"/>
      <c r="AS46" s="48"/>
      <c r="AT46" s="48"/>
      <c r="AU46" s="48"/>
      <c r="AV46" s="48"/>
      <c r="AW46"/>
      <c r="AX46"/>
      <c r="AY46"/>
      <c r="AZ46"/>
      <c r="BA46"/>
      <c r="BB46"/>
      <c r="BC46"/>
      <c r="BD46"/>
      <c r="BE46"/>
      <c r="BF46"/>
    </row>
    <row r="47" spans="1:58" s="38" customFormat="1" ht="16.5">
      <c r="A47" s="42"/>
      <c r="B47" s="42" t="s">
        <v>18</v>
      </c>
      <c r="C47" s="49"/>
      <c r="D47" s="49"/>
      <c r="E47" s="43">
        <v>42.1</v>
      </c>
      <c r="F47" s="43"/>
      <c r="G47" s="43"/>
      <c r="H47" s="43"/>
      <c r="I47" s="43"/>
      <c r="J47" s="43"/>
      <c r="K47" s="42" t="s">
        <v>39</v>
      </c>
      <c r="L47" s="42">
        <v>90</v>
      </c>
      <c r="M47" s="42"/>
      <c r="N47" s="49"/>
      <c r="O47" s="49"/>
      <c r="P47" s="49"/>
      <c r="Q47" s="49"/>
      <c r="R47" s="49"/>
      <c r="S47" s="49"/>
      <c r="T47" s="42"/>
      <c r="V47"/>
      <c r="W47" s="48"/>
      <c r="X47" s="48"/>
      <c r="Y47" s="48"/>
      <c r="Z47" s="48"/>
      <c r="AA47" s="48"/>
      <c r="AB47" s="48"/>
      <c r="AC47" s="48"/>
      <c r="AD47" s="16"/>
      <c r="AE47" s="16"/>
      <c r="AF47" s="16"/>
      <c r="AG47" s="16"/>
      <c r="AH47" s="16"/>
      <c r="AI47" s="16"/>
      <c r="AJ47"/>
      <c r="AK47"/>
      <c r="AL47"/>
      <c r="AM47"/>
      <c r="AN47"/>
      <c r="AO47"/>
      <c r="AP47" s="48"/>
      <c r="AQ47" s="48"/>
      <c r="AR47" s="48"/>
      <c r="AS47" s="48"/>
      <c r="AT47" s="48"/>
      <c r="AU47" s="48"/>
      <c r="AV47" s="48"/>
      <c r="AW47"/>
      <c r="AX47"/>
      <c r="AY47"/>
      <c r="AZ47"/>
      <c r="BA47"/>
      <c r="BB47"/>
      <c r="BC47"/>
      <c r="BD47"/>
      <c r="BE47"/>
      <c r="BF47"/>
    </row>
    <row r="48" spans="1:58" s="38" customFormat="1" ht="16.5">
      <c r="A48" s="42"/>
      <c r="B48" s="42" t="s">
        <v>19</v>
      </c>
      <c r="C48" s="49"/>
      <c r="D48" s="49"/>
      <c r="E48" s="43">
        <v>18.600000000000001</v>
      </c>
      <c r="F48" s="43"/>
      <c r="G48" s="43"/>
      <c r="H48" s="43"/>
      <c r="I48" s="43"/>
      <c r="J48" s="43"/>
      <c r="K48" s="42" t="s">
        <v>34</v>
      </c>
      <c r="L48" s="42">
        <v>80</v>
      </c>
      <c r="M48" s="42"/>
      <c r="N48" s="49"/>
      <c r="O48" s="49"/>
      <c r="P48" s="49"/>
      <c r="Q48" s="49"/>
      <c r="R48" s="49"/>
      <c r="S48" s="49"/>
      <c r="T48" s="42"/>
      <c r="V48"/>
      <c r="W48" s="48"/>
      <c r="X48" s="48"/>
      <c r="Y48" s="48"/>
      <c r="Z48" s="48"/>
      <c r="AA48" s="48"/>
      <c r="AB48" s="48"/>
      <c r="AC48" s="48"/>
      <c r="AD48" s="16"/>
      <c r="AE48" s="16"/>
      <c r="AF48" s="16"/>
      <c r="AG48" s="16"/>
      <c r="AH48" s="16"/>
      <c r="AI48" s="16"/>
      <c r="AJ48"/>
      <c r="AK48"/>
      <c r="AL48"/>
      <c r="AM48"/>
      <c r="AN48"/>
      <c r="AO48"/>
      <c r="AP48" s="48"/>
      <c r="AQ48" s="48"/>
      <c r="AR48" s="48"/>
      <c r="AS48" s="48"/>
      <c r="AT48" s="48"/>
      <c r="AU48" s="48"/>
      <c r="AV48" s="48"/>
      <c r="AW48"/>
      <c r="AX48"/>
      <c r="AY48"/>
      <c r="AZ48"/>
      <c r="BA48"/>
      <c r="BB48"/>
      <c r="BC48"/>
      <c r="BD48"/>
      <c r="BE48"/>
      <c r="BF48"/>
    </row>
    <row r="49" spans="1:58" s="38" customFormat="1" ht="16.5">
      <c r="A49" s="42"/>
      <c r="B49" s="42" t="s">
        <v>20</v>
      </c>
      <c r="C49" s="49"/>
      <c r="D49" s="49"/>
      <c r="E49" s="43">
        <v>14.97</v>
      </c>
      <c r="F49" s="43"/>
      <c r="G49" s="43"/>
      <c r="H49" s="43"/>
      <c r="I49" s="43"/>
      <c r="J49" s="43"/>
      <c r="K49" s="42" t="s">
        <v>13</v>
      </c>
      <c r="L49" s="42">
        <v>80</v>
      </c>
      <c r="M49" s="42"/>
      <c r="N49" s="49"/>
      <c r="O49" s="49"/>
      <c r="P49" s="49"/>
      <c r="Q49" s="49"/>
      <c r="R49" s="49"/>
      <c r="S49" s="49"/>
      <c r="T49" s="42"/>
      <c r="V49"/>
      <c r="W49" s="48"/>
      <c r="X49" s="48"/>
      <c r="Y49" s="48"/>
      <c r="Z49" s="48"/>
      <c r="AA49" s="48"/>
      <c r="AB49" s="48"/>
      <c r="AC49" s="48"/>
      <c r="AD49" s="16"/>
      <c r="AE49" s="16"/>
      <c r="AF49" s="16"/>
      <c r="AG49" s="16"/>
      <c r="AH49" s="16"/>
      <c r="AI49" s="16"/>
      <c r="AJ49"/>
      <c r="AK49"/>
      <c r="AL49"/>
      <c r="AM49"/>
      <c r="AN49"/>
      <c r="AO49"/>
      <c r="AP49" s="48"/>
      <c r="AQ49" s="48"/>
      <c r="AR49" s="48"/>
      <c r="AS49" s="48"/>
      <c r="AT49" s="48"/>
      <c r="AU49" s="48"/>
      <c r="AV49" s="48"/>
      <c r="AW49"/>
      <c r="AX49"/>
      <c r="AY49"/>
      <c r="AZ49"/>
      <c r="BA49"/>
      <c r="BB49"/>
      <c r="BC49"/>
      <c r="BD49"/>
      <c r="BE49"/>
      <c r="BF49"/>
    </row>
    <row r="50" spans="1:58" s="40" customFormat="1" ht="16.5">
      <c r="A50" s="42"/>
      <c r="B50" s="46" t="s">
        <v>22</v>
      </c>
      <c r="C50" s="46"/>
      <c r="D50" s="46"/>
      <c r="E50" s="47">
        <v>20.100000000000001</v>
      </c>
      <c r="F50" s="47"/>
      <c r="G50" s="47"/>
      <c r="H50" s="47"/>
      <c r="I50" s="47"/>
      <c r="J50" s="47"/>
      <c r="K50" s="46" t="s">
        <v>34</v>
      </c>
      <c r="L50" s="46">
        <v>120</v>
      </c>
      <c r="M50" s="46" t="s">
        <v>52</v>
      </c>
      <c r="N50" s="46"/>
      <c r="O50" s="46"/>
      <c r="P50" s="46"/>
      <c r="Q50" s="46"/>
      <c r="R50" s="46"/>
      <c r="S50" s="46"/>
      <c r="T50" s="46"/>
      <c r="V50"/>
      <c r="W50" s="48"/>
      <c r="X50" s="48"/>
      <c r="Y50" s="48"/>
      <c r="Z50" s="48"/>
      <c r="AA50" s="48"/>
      <c r="AB50" s="48"/>
      <c r="AC50" s="48"/>
      <c r="AD50" s="16"/>
      <c r="AE50" s="16"/>
      <c r="AF50" s="16"/>
      <c r="AG50" s="16"/>
      <c r="AH50" s="16"/>
      <c r="AI50" s="16"/>
      <c r="AJ50"/>
      <c r="AK50"/>
      <c r="AL50"/>
      <c r="AM50"/>
      <c r="AN50"/>
      <c r="AO50"/>
      <c r="AP50" s="48"/>
      <c r="AQ50" s="48"/>
      <c r="AR50" s="48"/>
      <c r="AS50" s="48"/>
      <c r="AT50" s="48"/>
      <c r="AU50" s="48"/>
      <c r="AV50" s="48"/>
      <c r="AW50"/>
      <c r="AX50"/>
      <c r="AY50"/>
      <c r="AZ50"/>
      <c r="BA50"/>
      <c r="BB50"/>
      <c r="BC50"/>
      <c r="BD50"/>
      <c r="BE50"/>
      <c r="BF50"/>
    </row>
    <row r="51" spans="1:58" s="40" customFormat="1" ht="16.5">
      <c r="A51" s="42"/>
      <c r="B51" s="46" t="s">
        <v>26</v>
      </c>
      <c r="C51" s="46"/>
      <c r="D51" s="46"/>
      <c r="E51" s="47">
        <v>27</v>
      </c>
      <c r="F51" s="47"/>
      <c r="G51" s="47"/>
      <c r="H51" s="47"/>
      <c r="I51" s="47"/>
      <c r="J51" s="47"/>
      <c r="K51" s="46" t="s">
        <v>9</v>
      </c>
      <c r="L51" s="46">
        <v>100</v>
      </c>
      <c r="M51" s="46" t="s">
        <v>52</v>
      </c>
      <c r="N51" s="46"/>
      <c r="O51" s="46"/>
      <c r="P51" s="46"/>
      <c r="Q51" s="46"/>
      <c r="R51" s="46"/>
      <c r="S51" s="46"/>
      <c r="T51" s="46"/>
      <c r="V51"/>
      <c r="W51" s="48"/>
      <c r="X51" s="48"/>
      <c r="Y51" s="48"/>
      <c r="Z51" s="48"/>
      <c r="AA51" s="48"/>
      <c r="AB51" s="48"/>
      <c r="AC51" s="48"/>
      <c r="AD51" s="16"/>
      <c r="AE51" s="16"/>
      <c r="AF51" s="16"/>
      <c r="AG51" s="16"/>
      <c r="AH51" s="16"/>
      <c r="AI51" s="16"/>
      <c r="AJ51"/>
      <c r="AK51"/>
      <c r="AL51"/>
      <c r="AM51"/>
      <c r="AN51"/>
      <c r="AO51"/>
      <c r="AP51" s="48"/>
      <c r="AQ51" s="48"/>
      <c r="AR51" s="48"/>
      <c r="AS51" s="48"/>
      <c r="AT51" s="48"/>
      <c r="AU51" s="48"/>
      <c r="AV51" s="48"/>
      <c r="AW51"/>
      <c r="AX51"/>
      <c r="AY51"/>
      <c r="AZ51"/>
      <c r="BA51"/>
      <c r="BB51"/>
      <c r="BC51"/>
      <c r="BD51"/>
      <c r="BE51"/>
      <c r="BF51"/>
    </row>
    <row r="52" spans="1:58" s="40" customFormat="1" ht="16.5">
      <c r="A52" s="42"/>
      <c r="B52" s="46" t="s">
        <v>36</v>
      </c>
      <c r="C52" s="46"/>
      <c r="D52" s="46"/>
      <c r="E52" s="47">
        <v>21.9</v>
      </c>
      <c r="F52" s="47"/>
      <c r="G52" s="47"/>
      <c r="H52" s="47"/>
      <c r="I52" s="47"/>
      <c r="J52" s="47"/>
      <c r="K52" s="46" t="s">
        <v>34</v>
      </c>
      <c r="L52" s="46">
        <v>120</v>
      </c>
      <c r="M52" s="46" t="s">
        <v>52</v>
      </c>
      <c r="N52" s="46"/>
      <c r="O52" s="46"/>
      <c r="P52" s="46"/>
      <c r="Q52" s="46"/>
      <c r="R52" s="46"/>
      <c r="S52" s="46"/>
      <c r="T52" s="46"/>
      <c r="V52"/>
      <c r="W52" s="48"/>
      <c r="X52" s="48"/>
      <c r="Y52" s="48"/>
      <c r="Z52" s="48"/>
      <c r="AA52" s="48"/>
      <c r="AB52" s="48"/>
      <c r="AC52" s="48"/>
      <c r="AD52" s="16"/>
      <c r="AE52" s="16"/>
      <c r="AF52" s="16"/>
      <c r="AG52" s="16"/>
      <c r="AH52" s="16"/>
      <c r="AI52" s="16"/>
      <c r="AJ52"/>
      <c r="AK52"/>
      <c r="AL52"/>
      <c r="AM52"/>
      <c r="AN52"/>
      <c r="AO52"/>
      <c r="AP52" s="48"/>
      <c r="AQ52" s="48"/>
      <c r="AR52" s="48"/>
      <c r="AS52" s="48"/>
      <c r="AT52" s="48"/>
      <c r="AU52" s="48"/>
      <c r="AV52" s="48"/>
      <c r="AW52"/>
      <c r="AX52"/>
      <c r="AY52"/>
      <c r="AZ52"/>
      <c r="BA52"/>
      <c r="BB52"/>
      <c r="BC52"/>
      <c r="BD52"/>
      <c r="BE52"/>
      <c r="BF52"/>
    </row>
    <row r="53" spans="1:58" s="38" customFormat="1" ht="16.5">
      <c r="A53" s="42"/>
      <c r="B53" s="42" t="s">
        <v>53</v>
      </c>
      <c r="C53" s="49"/>
      <c r="D53" s="49"/>
      <c r="E53" s="43">
        <v>11.67</v>
      </c>
      <c r="F53" s="43"/>
      <c r="G53" s="43"/>
      <c r="H53" s="43"/>
      <c r="I53" s="43"/>
      <c r="J53" s="43"/>
      <c r="K53" s="42" t="s">
        <v>47</v>
      </c>
      <c r="L53" s="42">
        <v>80</v>
      </c>
      <c r="M53" s="42"/>
      <c r="N53" s="49"/>
      <c r="O53" s="49"/>
      <c r="P53" s="49"/>
      <c r="Q53" s="49"/>
      <c r="R53" s="49"/>
      <c r="S53" s="49"/>
      <c r="T53" s="42" t="s">
        <v>54</v>
      </c>
      <c r="V53"/>
      <c r="W53" s="48"/>
      <c r="X53" s="48"/>
      <c r="Y53" s="48"/>
      <c r="Z53" s="48"/>
      <c r="AA53" s="48"/>
      <c r="AB53" s="48"/>
      <c r="AC53" s="48"/>
      <c r="AD53" s="16"/>
      <c r="AE53" s="16"/>
      <c r="AF53" s="16"/>
      <c r="AG53" s="16"/>
      <c r="AH53" s="16"/>
      <c r="AI53" s="16"/>
      <c r="AJ53"/>
      <c r="AK53"/>
      <c r="AL53"/>
      <c r="AM53"/>
      <c r="AN53"/>
      <c r="AO53"/>
      <c r="AP53" s="48"/>
      <c r="AQ53" s="48"/>
      <c r="AR53" s="48"/>
      <c r="AS53" s="48"/>
      <c r="AT53" s="48"/>
      <c r="AU53" s="48"/>
      <c r="AV53" s="48"/>
      <c r="AW53"/>
      <c r="AX53"/>
      <c r="AY53"/>
      <c r="AZ53"/>
      <c r="BA53"/>
      <c r="BB53"/>
      <c r="BC53"/>
      <c r="BD53"/>
      <c r="BE53"/>
      <c r="BF53"/>
    </row>
    <row r="54" spans="1:58" s="38" customFormat="1" ht="16.5">
      <c r="A54" s="42"/>
      <c r="B54" s="42" t="s">
        <v>55</v>
      </c>
      <c r="C54" s="49"/>
      <c r="D54" s="49"/>
      <c r="E54" s="43">
        <v>3.96</v>
      </c>
      <c r="F54" s="43"/>
      <c r="G54" s="43"/>
      <c r="H54" s="43"/>
      <c r="I54" s="43"/>
      <c r="J54" s="43"/>
      <c r="K54" s="42" t="s">
        <v>56</v>
      </c>
      <c r="L54" s="42">
        <v>60</v>
      </c>
      <c r="M54" s="42"/>
      <c r="N54" s="49"/>
      <c r="O54" s="49"/>
      <c r="P54" s="49"/>
      <c r="Q54" s="49"/>
      <c r="R54" s="49"/>
      <c r="S54" s="49"/>
      <c r="T54" s="42"/>
      <c r="V54"/>
      <c r="W54" s="48"/>
      <c r="X54" s="48"/>
      <c r="Y54" s="48"/>
      <c r="Z54" s="48"/>
      <c r="AA54" s="48"/>
      <c r="AB54" s="48"/>
      <c r="AC54" s="48"/>
      <c r="AD54" s="16"/>
      <c r="AE54" s="16"/>
      <c r="AF54" s="16"/>
      <c r="AG54" s="16"/>
      <c r="AH54" s="16"/>
      <c r="AI54" s="16"/>
      <c r="AJ54"/>
      <c r="AK54"/>
      <c r="AL54"/>
      <c r="AM54"/>
      <c r="AN54"/>
      <c r="AO54"/>
      <c r="AP54" s="48"/>
      <c r="AQ54" s="48"/>
      <c r="AR54" s="48"/>
      <c r="AS54" s="48"/>
      <c r="AT54" s="48"/>
      <c r="AU54" s="48"/>
      <c r="AV54" s="48"/>
      <c r="AW54"/>
      <c r="AX54"/>
      <c r="AY54"/>
      <c r="AZ54"/>
      <c r="BA54"/>
      <c r="BB54"/>
      <c r="BC54"/>
      <c r="BD54"/>
      <c r="BE54"/>
      <c r="BF54"/>
    </row>
    <row r="55" spans="1:58" ht="16.5">
      <c r="A55" s="44" t="s">
        <v>57</v>
      </c>
      <c r="B55" s="44" t="s">
        <v>58</v>
      </c>
      <c r="C55" s="44"/>
      <c r="D55" s="44"/>
      <c r="E55" s="45">
        <v>41</v>
      </c>
      <c r="F55" s="45"/>
      <c r="G55" s="45"/>
      <c r="H55" s="45"/>
      <c r="I55" s="45"/>
      <c r="J55" s="45"/>
      <c r="K55" s="44" t="s">
        <v>13</v>
      </c>
      <c r="L55" s="44">
        <v>80</v>
      </c>
      <c r="M55" s="44"/>
      <c r="N55" s="44"/>
      <c r="O55" s="44"/>
      <c r="P55" s="44"/>
      <c r="Q55" s="44"/>
      <c r="R55" s="44"/>
      <c r="S55" s="44"/>
      <c r="T55" s="44"/>
      <c r="W55" s="48"/>
      <c r="X55" s="48"/>
      <c r="Y55" s="48"/>
      <c r="Z55" s="48"/>
      <c r="AA55" s="48"/>
      <c r="AB55" s="48"/>
      <c r="AC55" s="48"/>
      <c r="AP55" s="48"/>
      <c r="AQ55" s="48"/>
      <c r="AR55" s="48"/>
      <c r="AS55" s="48"/>
      <c r="AT55" s="48"/>
      <c r="AU55" s="48"/>
      <c r="AV55" s="48"/>
    </row>
    <row r="56" spans="1:58" ht="16.5">
      <c r="A56" s="44"/>
      <c r="B56" s="44" t="s">
        <v>59</v>
      </c>
      <c r="C56" s="44"/>
      <c r="D56" s="44"/>
      <c r="E56" s="45">
        <v>35.700000000000003</v>
      </c>
      <c r="F56" s="45"/>
      <c r="G56" s="45"/>
      <c r="H56" s="45"/>
      <c r="I56" s="45"/>
      <c r="J56" s="45"/>
      <c r="K56" s="44" t="s">
        <v>13</v>
      </c>
      <c r="L56" s="44">
        <v>80</v>
      </c>
      <c r="M56" s="44"/>
      <c r="N56" s="44"/>
      <c r="O56" s="44"/>
      <c r="P56" s="44"/>
      <c r="Q56" s="44"/>
      <c r="R56" s="44"/>
      <c r="S56" s="44"/>
      <c r="T56" s="44"/>
      <c r="W56" s="48"/>
      <c r="X56" s="48"/>
      <c r="Y56" s="48"/>
      <c r="Z56" s="48"/>
      <c r="AA56" s="48"/>
      <c r="AB56" s="48"/>
      <c r="AC56" s="48"/>
      <c r="AP56" s="48"/>
      <c r="AQ56" s="48"/>
      <c r="AR56" s="48"/>
      <c r="AS56" s="48"/>
      <c r="AT56" s="48"/>
      <c r="AU56" s="48"/>
      <c r="AV56" s="48"/>
    </row>
    <row r="57" spans="1:58" ht="16.5">
      <c r="A57" s="44"/>
      <c r="B57" s="44" t="s">
        <v>60</v>
      </c>
      <c r="C57" s="44"/>
      <c r="D57" s="44"/>
      <c r="E57" s="45">
        <v>41.7</v>
      </c>
      <c r="F57" s="45"/>
      <c r="G57" s="45"/>
      <c r="H57" s="45"/>
      <c r="I57" s="45"/>
      <c r="J57" s="45"/>
      <c r="K57" s="44" t="s">
        <v>34</v>
      </c>
      <c r="L57" s="44">
        <v>80</v>
      </c>
      <c r="M57" s="44"/>
      <c r="N57" s="44"/>
      <c r="O57" s="44"/>
      <c r="P57" s="44"/>
      <c r="Q57" s="44"/>
      <c r="R57" s="44"/>
      <c r="S57" s="44"/>
      <c r="T57" s="44"/>
      <c r="W57" s="48"/>
      <c r="X57" s="48"/>
      <c r="Y57" s="48"/>
      <c r="Z57" s="48"/>
      <c r="AA57" s="48"/>
      <c r="AB57" s="48"/>
      <c r="AC57" s="48"/>
      <c r="AP57" s="48"/>
      <c r="AQ57" s="48"/>
      <c r="AR57" s="48"/>
      <c r="AS57" s="48"/>
      <c r="AT57" s="48"/>
      <c r="AU57" s="48"/>
      <c r="AV57" s="48"/>
    </row>
    <row r="58" spans="1:58" ht="16.5">
      <c r="A58" s="44"/>
      <c r="B58" s="44" t="s">
        <v>61</v>
      </c>
      <c r="C58" s="44"/>
      <c r="D58" s="44"/>
      <c r="E58" s="45">
        <v>20.5</v>
      </c>
      <c r="F58" s="45"/>
      <c r="G58" s="45"/>
      <c r="H58" s="45"/>
      <c r="I58" s="45"/>
      <c r="J58" s="45"/>
      <c r="K58" s="44" t="s">
        <v>13</v>
      </c>
      <c r="L58" s="44">
        <v>80</v>
      </c>
      <c r="M58" s="44"/>
      <c r="N58" s="44"/>
      <c r="O58" s="44"/>
      <c r="P58" s="44"/>
      <c r="Q58" s="44"/>
      <c r="R58" s="44"/>
      <c r="S58" s="44"/>
      <c r="T58" s="44"/>
      <c r="W58" s="48"/>
      <c r="X58" s="48"/>
      <c r="Y58" s="48"/>
      <c r="Z58" s="48"/>
      <c r="AA58" s="48"/>
      <c r="AB58" s="48"/>
      <c r="AC58" s="48"/>
      <c r="AP58" s="48"/>
      <c r="AQ58" s="48"/>
      <c r="AR58" s="48"/>
      <c r="AS58" s="48"/>
      <c r="AT58" s="48"/>
      <c r="AU58" s="48"/>
      <c r="AV58" s="48"/>
    </row>
    <row r="59" spans="1:58" ht="16.5">
      <c r="A59" s="44"/>
      <c r="B59" s="44" t="s">
        <v>62</v>
      </c>
      <c r="C59" s="44"/>
      <c r="D59" s="44"/>
      <c r="E59" s="45">
        <v>40</v>
      </c>
      <c r="F59" s="45"/>
      <c r="G59" s="45"/>
      <c r="H59" s="45"/>
      <c r="I59" s="45"/>
      <c r="J59" s="45"/>
      <c r="K59" s="44" t="s">
        <v>13</v>
      </c>
      <c r="L59" s="44">
        <v>80</v>
      </c>
      <c r="M59" s="44"/>
      <c r="N59" s="44"/>
      <c r="O59" s="44"/>
      <c r="P59" s="44"/>
      <c r="Q59" s="44"/>
      <c r="R59" s="44"/>
      <c r="S59" s="44"/>
      <c r="T59" s="44"/>
      <c r="W59" s="48"/>
      <c r="X59" s="48"/>
      <c r="Y59" s="48"/>
      <c r="Z59" s="48"/>
      <c r="AA59" s="48"/>
      <c r="AB59" s="48"/>
      <c r="AC59" s="48"/>
      <c r="AP59" s="48"/>
      <c r="AQ59" s="48"/>
      <c r="AR59" s="48"/>
      <c r="AS59" s="48"/>
      <c r="AT59" s="48"/>
      <c r="AU59" s="48"/>
      <c r="AV59" s="48"/>
    </row>
    <row r="60" spans="1:58" ht="16.5">
      <c r="A60" s="44"/>
      <c r="B60" s="44" t="s">
        <v>63</v>
      </c>
      <c r="C60" s="44"/>
      <c r="D60" s="44"/>
      <c r="E60" s="45">
        <v>30.1</v>
      </c>
      <c r="F60" s="45"/>
      <c r="G60" s="45"/>
      <c r="H60" s="45"/>
      <c r="I60" s="45"/>
      <c r="J60" s="45"/>
      <c r="K60" s="44" t="s">
        <v>13</v>
      </c>
      <c r="L60" s="44">
        <v>80</v>
      </c>
      <c r="M60" s="44"/>
      <c r="N60" s="44"/>
      <c r="O60" s="44"/>
      <c r="P60" s="44"/>
      <c r="Q60" s="44"/>
      <c r="R60" s="44"/>
      <c r="S60" s="44"/>
      <c r="T60" s="44"/>
      <c r="W60" s="48"/>
      <c r="X60" s="48"/>
      <c r="Y60" s="48"/>
      <c r="Z60" s="48"/>
      <c r="AA60" s="48"/>
      <c r="AB60" s="48"/>
      <c r="AC60" s="48"/>
      <c r="AP60" s="48"/>
      <c r="AQ60" s="48"/>
      <c r="AR60" s="48"/>
      <c r="AS60" s="48"/>
      <c r="AT60" s="48"/>
      <c r="AU60" s="48"/>
      <c r="AV60" s="48"/>
    </row>
    <row r="61" spans="1:58" ht="16.5">
      <c r="A61" s="44"/>
      <c r="B61" s="44" t="s">
        <v>64</v>
      </c>
      <c r="C61" s="44"/>
      <c r="D61" s="44"/>
      <c r="E61" s="45">
        <v>25.4</v>
      </c>
      <c r="F61" s="45"/>
      <c r="G61" s="45"/>
      <c r="H61" s="45"/>
      <c r="I61" s="45"/>
      <c r="J61" s="45"/>
      <c r="K61" s="44" t="s">
        <v>13</v>
      </c>
      <c r="L61" s="44">
        <v>80</v>
      </c>
      <c r="M61" s="44"/>
      <c r="N61" s="44"/>
      <c r="O61" s="44"/>
      <c r="P61" s="44"/>
      <c r="Q61" s="44"/>
      <c r="R61" s="44"/>
      <c r="S61" s="44"/>
      <c r="T61" s="44"/>
      <c r="W61" s="48"/>
      <c r="X61" s="48"/>
      <c r="Y61" s="48"/>
      <c r="Z61" s="48"/>
      <c r="AA61" s="48"/>
      <c r="AB61" s="48"/>
      <c r="AC61" s="48"/>
      <c r="AP61" s="48"/>
      <c r="AQ61" s="48"/>
      <c r="AR61" s="48"/>
      <c r="AS61" s="48"/>
      <c r="AT61" s="48"/>
      <c r="AU61" s="48"/>
      <c r="AV61" s="48"/>
    </row>
    <row r="62" spans="1:58" ht="16.5">
      <c r="A62" s="44"/>
      <c r="B62" s="44" t="s">
        <v>65</v>
      </c>
      <c r="C62" s="44"/>
      <c r="D62" s="44"/>
      <c r="E62" s="45">
        <v>51.9</v>
      </c>
      <c r="F62" s="45"/>
      <c r="G62" s="45"/>
      <c r="H62" s="45"/>
      <c r="I62" s="45"/>
      <c r="J62" s="45"/>
      <c r="K62" s="44" t="s">
        <v>9</v>
      </c>
      <c r="L62" s="44">
        <v>120</v>
      </c>
      <c r="M62" s="44"/>
      <c r="N62" s="44"/>
      <c r="O62" s="44"/>
      <c r="P62" s="44"/>
      <c r="Q62" s="44"/>
      <c r="R62" s="44"/>
      <c r="S62" s="44"/>
      <c r="T62" s="44"/>
      <c r="W62" s="48"/>
      <c r="X62" s="48"/>
      <c r="Y62" s="48"/>
      <c r="Z62" s="48"/>
      <c r="AA62" s="48"/>
      <c r="AB62" s="48"/>
      <c r="AC62" s="48"/>
      <c r="AP62" s="48"/>
      <c r="AQ62" s="48"/>
      <c r="AR62" s="48"/>
      <c r="AS62" s="48"/>
      <c r="AT62" s="48"/>
      <c r="AU62" s="48"/>
      <c r="AV62" s="48"/>
    </row>
    <row r="63" spans="1:58" s="38" customFormat="1" ht="16.5">
      <c r="A63" s="42" t="s">
        <v>66</v>
      </c>
      <c r="B63" s="42" t="s">
        <v>8</v>
      </c>
      <c r="C63" s="49"/>
      <c r="D63" s="49"/>
      <c r="E63" s="43">
        <v>38.9</v>
      </c>
      <c r="F63" s="43"/>
      <c r="G63" s="43"/>
      <c r="H63" s="43"/>
      <c r="I63" s="43"/>
      <c r="J63" s="43"/>
      <c r="K63" s="42" t="s">
        <v>13</v>
      </c>
      <c r="L63" s="42">
        <v>80</v>
      </c>
      <c r="M63" s="42"/>
      <c r="N63" s="49"/>
      <c r="O63" s="49"/>
      <c r="P63" s="49"/>
      <c r="Q63" s="49"/>
      <c r="R63" s="49"/>
      <c r="S63" s="49"/>
      <c r="T63" s="42"/>
      <c r="V63"/>
      <c r="W63" s="48"/>
      <c r="X63" s="48"/>
      <c r="Y63" s="48"/>
      <c r="Z63" s="48"/>
      <c r="AA63" s="48"/>
      <c r="AB63" s="48"/>
      <c r="AC63" s="48"/>
      <c r="AD63" s="16"/>
      <c r="AE63" s="16"/>
      <c r="AF63" s="16"/>
      <c r="AG63" s="16"/>
      <c r="AH63" s="16"/>
      <c r="AI63" s="16"/>
      <c r="AJ63"/>
      <c r="AK63"/>
      <c r="AL63"/>
      <c r="AM63"/>
      <c r="AN63"/>
      <c r="AO63"/>
      <c r="AP63" s="48"/>
      <c r="AQ63" s="48"/>
      <c r="AR63" s="48"/>
      <c r="AS63" s="48"/>
      <c r="AT63" s="48"/>
      <c r="AU63" s="48"/>
      <c r="AV63" s="48"/>
      <c r="AW63"/>
      <c r="AX63"/>
      <c r="AY63"/>
      <c r="AZ63"/>
      <c r="BA63"/>
      <c r="BB63"/>
      <c r="BC63"/>
      <c r="BD63"/>
      <c r="BE63"/>
      <c r="BF63"/>
    </row>
    <row r="64" spans="1:58" s="38" customFormat="1" ht="16.5">
      <c r="A64" s="42"/>
      <c r="B64" s="42" t="s">
        <v>10</v>
      </c>
      <c r="C64" s="49"/>
      <c r="D64" s="49"/>
      <c r="E64" s="43">
        <v>37.950000000000003</v>
      </c>
      <c r="F64" s="43"/>
      <c r="G64" s="43"/>
      <c r="H64" s="43"/>
      <c r="I64" s="43"/>
      <c r="J64" s="43"/>
      <c r="K64" s="42" t="s">
        <v>13</v>
      </c>
      <c r="L64" s="42">
        <v>80</v>
      </c>
      <c r="M64" s="42"/>
      <c r="N64" s="49"/>
      <c r="O64" s="49"/>
      <c r="P64" s="49"/>
      <c r="Q64" s="49"/>
      <c r="R64" s="49"/>
      <c r="S64" s="49"/>
      <c r="T64" s="42"/>
      <c r="V64"/>
      <c r="W64" s="48"/>
      <c r="X64" s="48"/>
      <c r="Y64" s="48"/>
      <c r="Z64" s="48"/>
      <c r="AA64" s="48"/>
      <c r="AB64" s="48"/>
      <c r="AC64" s="48"/>
      <c r="AD64" s="16"/>
      <c r="AE64" s="16"/>
      <c r="AF64" s="16"/>
      <c r="AG64" s="16"/>
      <c r="AH64" s="16"/>
      <c r="AI64" s="16"/>
      <c r="AJ64"/>
      <c r="AK64"/>
      <c r="AL64"/>
      <c r="AM64"/>
      <c r="AN64"/>
      <c r="AO64"/>
      <c r="AP64" s="48"/>
      <c r="AQ64" s="48"/>
      <c r="AR64" s="48"/>
      <c r="AS64" s="48"/>
      <c r="AT64" s="48"/>
      <c r="AU64" s="48"/>
      <c r="AV64" s="48"/>
      <c r="AW64"/>
      <c r="AX64"/>
      <c r="AY64"/>
      <c r="AZ64"/>
      <c r="BA64"/>
      <c r="BB64"/>
      <c r="BC64"/>
      <c r="BD64"/>
      <c r="BE64"/>
      <c r="BF64"/>
    </row>
    <row r="65" spans="1:58" s="38" customFormat="1" ht="16.5">
      <c r="A65" s="42"/>
      <c r="B65" s="42" t="s">
        <v>12</v>
      </c>
      <c r="C65" s="49"/>
      <c r="D65" s="49"/>
      <c r="E65" s="43">
        <v>44.9</v>
      </c>
      <c r="F65" s="43"/>
      <c r="G65" s="43"/>
      <c r="H65" s="43"/>
      <c r="I65" s="43"/>
      <c r="J65" s="43"/>
      <c r="K65" s="42" t="s">
        <v>13</v>
      </c>
      <c r="L65" s="42">
        <v>80</v>
      </c>
      <c r="M65" s="42"/>
      <c r="N65" s="49"/>
      <c r="O65" s="49"/>
      <c r="P65" s="49"/>
      <c r="Q65" s="49"/>
      <c r="R65" s="49"/>
      <c r="S65" s="49"/>
      <c r="T65" s="42"/>
      <c r="V65"/>
      <c r="W65" s="48"/>
      <c r="X65" s="48"/>
      <c r="Y65" s="48"/>
      <c r="Z65" s="48"/>
      <c r="AA65" s="48"/>
      <c r="AB65" s="48"/>
      <c r="AC65" s="48"/>
      <c r="AD65" s="16"/>
      <c r="AE65" s="16"/>
      <c r="AF65" s="16"/>
      <c r="AG65" s="16"/>
      <c r="AH65" s="16"/>
      <c r="AI65" s="16"/>
      <c r="AJ65"/>
      <c r="AK65"/>
      <c r="AL65"/>
      <c r="AM65"/>
      <c r="AN65"/>
      <c r="AO65"/>
      <c r="AP65" s="48"/>
      <c r="AQ65" s="48"/>
      <c r="AR65" s="48"/>
      <c r="AS65" s="48"/>
      <c r="AT65" s="48"/>
      <c r="AU65" s="48"/>
      <c r="AV65" s="48"/>
      <c r="AW65"/>
      <c r="AX65"/>
      <c r="AY65"/>
      <c r="AZ65"/>
      <c r="BA65"/>
      <c r="BB65"/>
      <c r="BC65"/>
      <c r="BD65"/>
      <c r="BE65"/>
      <c r="BF65"/>
    </row>
    <row r="66" spans="1:58" s="38" customFormat="1" ht="16.5">
      <c r="A66" s="42"/>
      <c r="B66" s="42" t="s">
        <v>14</v>
      </c>
      <c r="C66" s="49"/>
      <c r="D66" s="49"/>
      <c r="E66" s="43">
        <v>33.799999999999997</v>
      </c>
      <c r="F66" s="43"/>
      <c r="G66" s="43"/>
      <c r="H66" s="43"/>
      <c r="I66" s="43"/>
      <c r="J66" s="43"/>
      <c r="K66" s="42" t="s">
        <v>34</v>
      </c>
      <c r="L66" s="42">
        <v>100</v>
      </c>
      <c r="M66" s="42"/>
      <c r="N66" s="49"/>
      <c r="O66" s="49"/>
      <c r="P66" s="49"/>
      <c r="Q66" s="49"/>
      <c r="R66" s="49"/>
      <c r="S66" s="49"/>
      <c r="T66" s="42"/>
      <c r="V66"/>
      <c r="W66" s="48"/>
      <c r="X66" s="48"/>
      <c r="Y66" s="48"/>
      <c r="Z66" s="48"/>
      <c r="AA66" s="48"/>
      <c r="AB66" s="48"/>
      <c r="AC66" s="48"/>
      <c r="AD66" s="16"/>
      <c r="AE66" s="16"/>
      <c r="AF66" s="16"/>
      <c r="AG66" s="16"/>
      <c r="AH66" s="16"/>
      <c r="AI66" s="16"/>
      <c r="AJ66"/>
      <c r="AK66"/>
      <c r="AL66"/>
      <c r="AM66"/>
      <c r="AN66"/>
      <c r="AO66"/>
      <c r="AP66" s="48"/>
      <c r="AQ66" s="48"/>
      <c r="AR66" s="48"/>
      <c r="AS66" s="48"/>
      <c r="AT66" s="48"/>
      <c r="AU66" s="48"/>
      <c r="AV66" s="48"/>
      <c r="AW66"/>
      <c r="AX66"/>
      <c r="AY66"/>
      <c r="AZ66"/>
      <c r="BA66"/>
      <c r="BB66"/>
      <c r="BC66"/>
      <c r="BD66"/>
      <c r="BE66"/>
      <c r="BF66"/>
    </row>
    <row r="67" spans="1:58" s="38" customFormat="1" ht="16.5">
      <c r="A67" s="42"/>
      <c r="B67" s="42" t="s">
        <v>23</v>
      </c>
      <c r="C67" s="49"/>
      <c r="D67" s="49"/>
      <c r="E67" s="43">
        <v>21.6</v>
      </c>
      <c r="F67" s="43"/>
      <c r="G67" s="43"/>
      <c r="H67" s="43"/>
      <c r="I67" s="43"/>
      <c r="J67" s="43"/>
      <c r="K67" s="42" t="s">
        <v>13</v>
      </c>
      <c r="L67" s="42">
        <v>80</v>
      </c>
      <c r="M67" s="42"/>
      <c r="N67" s="49"/>
      <c r="O67" s="49"/>
      <c r="P67" s="49"/>
      <c r="Q67" s="49"/>
      <c r="R67" s="49"/>
      <c r="S67" s="49"/>
      <c r="T67" s="42"/>
      <c r="V67"/>
      <c r="W67" s="48"/>
      <c r="X67" s="48"/>
      <c r="Y67" s="48"/>
      <c r="Z67" s="48"/>
      <c r="AA67" s="48"/>
      <c r="AB67" s="48"/>
      <c r="AC67" s="48"/>
      <c r="AD67" s="16"/>
      <c r="AE67" s="16"/>
      <c r="AF67" s="16"/>
      <c r="AG67" s="16"/>
      <c r="AH67" s="16"/>
      <c r="AI67" s="16"/>
      <c r="AJ67"/>
      <c r="AK67"/>
      <c r="AL67"/>
      <c r="AM67"/>
      <c r="AN67"/>
      <c r="AO67"/>
      <c r="AP67" s="48"/>
      <c r="AQ67" s="48"/>
      <c r="AR67" s="48"/>
      <c r="AS67" s="48"/>
      <c r="AT67" s="48"/>
      <c r="AU67" s="48"/>
      <c r="AV67" s="48"/>
      <c r="AW67"/>
      <c r="AX67"/>
      <c r="AY67"/>
      <c r="AZ67"/>
      <c r="BA67"/>
      <c r="BB67"/>
      <c r="BC67"/>
      <c r="BD67"/>
      <c r="BE67"/>
      <c r="BF67"/>
    </row>
    <row r="68" spans="1:58" s="38" customFormat="1" ht="16.5">
      <c r="A68" s="42"/>
      <c r="B68" s="42" t="s">
        <v>67</v>
      </c>
      <c r="C68" s="49"/>
      <c r="D68" s="49"/>
      <c r="E68" s="43">
        <v>35.799999999999997</v>
      </c>
      <c r="F68" s="43"/>
      <c r="G68" s="43"/>
      <c r="H68" s="43"/>
      <c r="I68" s="43"/>
      <c r="J68" s="43"/>
      <c r="K68" s="42" t="s">
        <v>34</v>
      </c>
      <c r="L68" s="42">
        <v>100</v>
      </c>
      <c r="M68" s="42"/>
      <c r="N68" s="49"/>
      <c r="O68" s="49"/>
      <c r="P68" s="49"/>
      <c r="Q68" s="49"/>
      <c r="R68" s="49"/>
      <c r="S68" s="49"/>
      <c r="T68" s="42"/>
      <c r="V68"/>
      <c r="W68" s="48"/>
      <c r="X68" s="48"/>
      <c r="Y68" s="48"/>
      <c r="Z68" s="48"/>
      <c r="AA68" s="48"/>
      <c r="AB68" s="48"/>
      <c r="AC68" s="48"/>
      <c r="AD68" s="16"/>
      <c r="AE68" s="16"/>
      <c r="AF68" s="16"/>
      <c r="AG68" s="16"/>
      <c r="AH68" s="16"/>
      <c r="AI68" s="16"/>
      <c r="AJ68"/>
      <c r="AK68"/>
      <c r="AL68"/>
      <c r="AM68"/>
      <c r="AN68"/>
      <c r="AO68"/>
      <c r="AP68" s="48"/>
      <c r="AQ68" s="48"/>
      <c r="AR68" s="48"/>
      <c r="AS68" s="48"/>
      <c r="AT68" s="48"/>
      <c r="AU68" s="48"/>
      <c r="AV68" s="48"/>
      <c r="AW68"/>
      <c r="AX68"/>
      <c r="AY68"/>
      <c r="AZ68"/>
      <c r="BA68"/>
      <c r="BB68"/>
      <c r="BC68"/>
      <c r="BD68"/>
      <c r="BE68"/>
      <c r="BF68"/>
    </row>
    <row r="69" spans="1:58" s="38" customFormat="1" ht="16.5">
      <c r="A69" s="42"/>
      <c r="B69" s="42" t="s">
        <v>68</v>
      </c>
      <c r="C69" s="49"/>
      <c r="D69" s="49"/>
      <c r="E69" s="43">
        <v>37.6</v>
      </c>
      <c r="F69" s="43"/>
      <c r="G69" s="43"/>
      <c r="H69" s="43"/>
      <c r="I69" s="43"/>
      <c r="J69" s="43"/>
      <c r="K69" s="42" t="s">
        <v>34</v>
      </c>
      <c r="L69" s="42">
        <v>100</v>
      </c>
      <c r="M69" s="42" t="s">
        <v>69</v>
      </c>
      <c r="N69" s="49"/>
      <c r="O69" s="49"/>
      <c r="P69" s="49"/>
      <c r="Q69" s="49"/>
      <c r="R69" s="49"/>
      <c r="S69" s="49"/>
      <c r="T69" s="42"/>
      <c r="V69"/>
      <c r="W69" s="48"/>
      <c r="X69" s="48"/>
      <c r="Y69" s="48"/>
      <c r="Z69" s="48"/>
      <c r="AA69" s="48"/>
      <c r="AB69" s="48"/>
      <c r="AC69" s="48"/>
      <c r="AD69" s="16"/>
      <c r="AE69" s="16"/>
      <c r="AF69" s="16"/>
      <c r="AG69" s="16"/>
      <c r="AH69" s="16"/>
      <c r="AI69" s="16"/>
      <c r="AJ69"/>
      <c r="AK69"/>
      <c r="AL69"/>
      <c r="AM69"/>
      <c r="AN69"/>
      <c r="AO69"/>
      <c r="AP69" s="48"/>
      <c r="AQ69" s="48"/>
      <c r="AR69" s="48"/>
      <c r="AS69" s="48"/>
      <c r="AT69" s="48"/>
      <c r="AU69" s="48"/>
      <c r="AV69" s="48"/>
      <c r="AW69"/>
      <c r="AX69"/>
      <c r="AY69"/>
      <c r="AZ69"/>
      <c r="BA69"/>
      <c r="BB69"/>
      <c r="BC69"/>
      <c r="BD69"/>
      <c r="BE69"/>
      <c r="BF69"/>
    </row>
    <row r="70" spans="1:58" s="38" customFormat="1" ht="16.5">
      <c r="A70" s="42"/>
      <c r="B70" s="42" t="s">
        <v>70</v>
      </c>
      <c r="C70" s="49"/>
      <c r="D70" s="49"/>
      <c r="E70" s="43">
        <v>45.2</v>
      </c>
      <c r="F70" s="43"/>
      <c r="G70" s="43"/>
      <c r="H70" s="43"/>
      <c r="I70" s="43"/>
      <c r="J70" s="43"/>
      <c r="K70" s="42" t="s">
        <v>47</v>
      </c>
      <c r="L70" s="42">
        <v>100</v>
      </c>
      <c r="M70" s="42"/>
      <c r="N70" s="49"/>
      <c r="O70" s="49"/>
      <c r="P70" s="49"/>
      <c r="Q70" s="49"/>
      <c r="R70" s="49"/>
      <c r="S70" s="49"/>
      <c r="T70" s="42"/>
      <c r="V70"/>
      <c r="W70" s="48"/>
      <c r="X70" s="48"/>
      <c r="Y70" s="48"/>
      <c r="Z70" s="48"/>
      <c r="AA70" s="48"/>
      <c r="AB70" s="48"/>
      <c r="AC70" s="48"/>
      <c r="AD70" s="16"/>
      <c r="AE70" s="16"/>
      <c r="AF70" s="16"/>
      <c r="AG70" s="16"/>
      <c r="AH70" s="16"/>
      <c r="AI70" s="16"/>
      <c r="AJ70"/>
      <c r="AK70"/>
      <c r="AL70"/>
      <c r="AM70"/>
      <c r="AN70"/>
      <c r="AO70"/>
      <c r="AP70" s="48"/>
      <c r="AQ70" s="48"/>
      <c r="AR70" s="48"/>
      <c r="AS70" s="48"/>
      <c r="AT70" s="48"/>
      <c r="AU70" s="48"/>
      <c r="AV70" s="48"/>
      <c r="AW70"/>
      <c r="AX70"/>
      <c r="AY70"/>
      <c r="AZ70"/>
      <c r="BA70"/>
      <c r="BB70"/>
      <c r="BC70"/>
      <c r="BD70"/>
      <c r="BE70"/>
      <c r="BF70"/>
    </row>
    <row r="71" spans="1:58" s="38" customFormat="1" ht="16.5">
      <c r="A71" s="42"/>
      <c r="B71" s="42" t="s">
        <v>71</v>
      </c>
      <c r="C71" s="49"/>
      <c r="D71" s="49"/>
      <c r="E71" s="43">
        <v>52.4</v>
      </c>
      <c r="F71" s="43"/>
      <c r="G71" s="43"/>
      <c r="H71" s="43"/>
      <c r="I71" s="43"/>
      <c r="J71" s="43"/>
      <c r="K71" s="42" t="s">
        <v>47</v>
      </c>
      <c r="L71" s="42">
        <v>120</v>
      </c>
      <c r="M71" s="42" t="s">
        <v>31</v>
      </c>
      <c r="N71" s="49"/>
      <c r="O71" s="49"/>
      <c r="P71" s="49"/>
      <c r="Q71" s="49"/>
      <c r="R71" s="49"/>
      <c r="S71" s="49"/>
      <c r="T71" s="42"/>
      <c r="V71"/>
      <c r="W71" s="48"/>
      <c r="X71" s="48"/>
      <c r="Y71" s="48"/>
      <c r="Z71" s="48"/>
      <c r="AA71" s="48"/>
      <c r="AB71" s="48"/>
      <c r="AC71" s="48"/>
      <c r="AD71" s="16"/>
      <c r="AE71" s="16"/>
      <c r="AF71" s="16"/>
      <c r="AG71" s="16"/>
      <c r="AH71" s="16"/>
      <c r="AI71" s="16"/>
      <c r="AJ71"/>
      <c r="AK71"/>
      <c r="AL71"/>
      <c r="AM71"/>
      <c r="AN71"/>
      <c r="AO71"/>
      <c r="AP71" s="48"/>
      <c r="AQ71" s="48"/>
      <c r="AR71" s="48"/>
      <c r="AS71" s="48"/>
      <c r="AT71" s="48"/>
      <c r="AU71" s="48"/>
      <c r="AV71" s="48"/>
      <c r="AW71"/>
      <c r="AX71"/>
      <c r="AY71"/>
      <c r="AZ71"/>
      <c r="BA71"/>
      <c r="BB71"/>
      <c r="BC71"/>
      <c r="BD71"/>
      <c r="BE71"/>
      <c r="BF71"/>
    </row>
    <row r="72" spans="1:58" s="39" customFormat="1" ht="16.5">
      <c r="A72" s="44" t="s">
        <v>72</v>
      </c>
      <c r="B72" s="44" t="s">
        <v>8</v>
      </c>
      <c r="C72" s="44"/>
      <c r="D72" s="44"/>
      <c r="E72" s="45">
        <v>38.94</v>
      </c>
      <c r="F72" s="45"/>
      <c r="G72" s="45"/>
      <c r="H72" s="45"/>
      <c r="I72" s="45"/>
      <c r="J72" s="45"/>
      <c r="K72" s="44" t="s">
        <v>34</v>
      </c>
      <c r="L72" s="44">
        <v>80</v>
      </c>
      <c r="M72" s="44"/>
      <c r="N72" s="44"/>
      <c r="O72" s="44"/>
      <c r="P72" s="44"/>
      <c r="Q72" s="44"/>
      <c r="R72" s="44"/>
      <c r="S72" s="44"/>
      <c r="T72" s="44"/>
      <c r="V72"/>
      <c r="W72" s="48"/>
      <c r="X72" s="48"/>
      <c r="Y72" s="48"/>
      <c r="Z72" s="48"/>
      <c r="AA72" s="48"/>
      <c r="AB72" s="48"/>
      <c r="AC72" s="48"/>
      <c r="AD72" s="16"/>
      <c r="AE72" s="16"/>
      <c r="AF72" s="16"/>
      <c r="AG72" s="16"/>
      <c r="AH72" s="16"/>
      <c r="AI72" s="16"/>
      <c r="AJ72"/>
      <c r="AK72"/>
      <c r="AL72"/>
      <c r="AM72"/>
      <c r="AN72"/>
      <c r="AO72"/>
      <c r="AP72" s="48"/>
      <c r="AQ72" s="48"/>
      <c r="AR72" s="48"/>
      <c r="AS72" s="48"/>
      <c r="AT72" s="48"/>
      <c r="AU72" s="48"/>
      <c r="AV72" s="48"/>
      <c r="AW72"/>
      <c r="AX72"/>
      <c r="AY72"/>
      <c r="AZ72"/>
      <c r="BA72"/>
      <c r="BB72"/>
      <c r="BC72"/>
      <c r="BD72"/>
      <c r="BE72"/>
      <c r="BF72"/>
    </row>
    <row r="73" spans="1:58" s="39" customFormat="1" ht="16.5">
      <c r="A73" s="44"/>
      <c r="B73" s="44" t="s">
        <v>10</v>
      </c>
      <c r="C73" s="44"/>
      <c r="D73" s="44"/>
      <c r="E73" s="45">
        <v>31.36</v>
      </c>
      <c r="F73" s="45"/>
      <c r="G73" s="45"/>
      <c r="H73" s="45"/>
      <c r="I73" s="45"/>
      <c r="J73" s="45"/>
      <c r="K73" s="44" t="s">
        <v>73</v>
      </c>
      <c r="L73" s="44">
        <v>80</v>
      </c>
      <c r="M73" s="44"/>
      <c r="N73" s="44"/>
      <c r="O73" s="44"/>
      <c r="P73" s="44"/>
      <c r="Q73" s="44"/>
      <c r="R73" s="44"/>
      <c r="S73" s="44"/>
      <c r="T73" s="44"/>
      <c r="V73"/>
      <c r="W73" s="48"/>
      <c r="X73" s="48"/>
      <c r="Y73" s="48"/>
      <c r="Z73" s="48"/>
      <c r="AA73" s="48"/>
      <c r="AB73" s="48"/>
      <c r="AC73" s="48"/>
      <c r="AD73" s="16"/>
      <c r="AE73" s="16"/>
      <c r="AF73" s="16"/>
      <c r="AG73" s="16"/>
      <c r="AH73" s="16"/>
      <c r="AI73" s="16"/>
      <c r="AJ73"/>
      <c r="AK73"/>
      <c r="AL73"/>
      <c r="AM73"/>
      <c r="AN73"/>
      <c r="AO73"/>
      <c r="AP73" s="48"/>
      <c r="AQ73" s="48"/>
      <c r="AR73" s="48"/>
      <c r="AS73" s="48"/>
      <c r="AT73" s="48"/>
      <c r="AU73" s="48"/>
      <c r="AV73" s="48"/>
      <c r="AW73"/>
      <c r="AX73"/>
      <c r="AY73"/>
      <c r="AZ73"/>
      <c r="BA73"/>
      <c r="BB73"/>
      <c r="BC73"/>
      <c r="BD73"/>
      <c r="BE73"/>
      <c r="BF73"/>
    </row>
    <row r="74" spans="1:58" s="39" customFormat="1" ht="16.5">
      <c r="A74" s="44"/>
      <c r="B74" s="44" t="s">
        <v>12</v>
      </c>
      <c r="C74" s="44"/>
      <c r="D74" s="44"/>
      <c r="E74" s="45">
        <v>67.09</v>
      </c>
      <c r="F74" s="45"/>
      <c r="G74" s="45"/>
      <c r="H74" s="45"/>
      <c r="I74" s="45"/>
      <c r="J74" s="45"/>
      <c r="K74" s="44" t="s">
        <v>74</v>
      </c>
      <c r="L74" s="44">
        <v>80</v>
      </c>
      <c r="M74" s="44"/>
      <c r="N74" s="44"/>
      <c r="O74" s="44"/>
      <c r="P74" s="44"/>
      <c r="Q74" s="44"/>
      <c r="R74" s="44"/>
      <c r="S74" s="44"/>
      <c r="T74" s="44"/>
      <c r="V74"/>
      <c r="W74" s="48"/>
      <c r="X74" s="48"/>
      <c r="Y74" s="48"/>
      <c r="Z74" s="48"/>
      <c r="AA74" s="48"/>
      <c r="AB74" s="48"/>
      <c r="AC74" s="48"/>
      <c r="AD74" s="16"/>
      <c r="AE74" s="16"/>
      <c r="AF74" s="16"/>
      <c r="AG74" s="16"/>
      <c r="AH74" s="16"/>
      <c r="AI74" s="16"/>
      <c r="AJ74"/>
      <c r="AK74"/>
      <c r="AL74"/>
      <c r="AM74"/>
      <c r="AN74"/>
      <c r="AO74"/>
      <c r="AP74" s="48"/>
      <c r="AQ74" s="48"/>
      <c r="AR74" s="48"/>
      <c r="AS74" s="48"/>
      <c r="AT74" s="48"/>
      <c r="AU74" s="48"/>
      <c r="AV74" s="48"/>
      <c r="AW74"/>
      <c r="AX74"/>
      <c r="AY74"/>
      <c r="AZ74"/>
      <c r="BA74"/>
      <c r="BB74"/>
      <c r="BC74"/>
      <c r="BD74"/>
      <c r="BE74"/>
      <c r="BF74"/>
    </row>
    <row r="75" spans="1:58" s="39" customFormat="1" ht="16.5">
      <c r="A75" s="44"/>
      <c r="B75" s="44" t="s">
        <v>15</v>
      </c>
      <c r="C75" s="44"/>
      <c r="D75" s="44"/>
      <c r="E75" s="45">
        <v>17</v>
      </c>
      <c r="F75" s="45"/>
      <c r="G75" s="45"/>
      <c r="H75" s="45"/>
      <c r="I75" s="45"/>
      <c r="J75" s="45"/>
      <c r="K75" s="44" t="s">
        <v>75</v>
      </c>
      <c r="L75" s="44">
        <v>120</v>
      </c>
      <c r="M75" s="44" t="s">
        <v>52</v>
      </c>
      <c r="N75" s="44"/>
      <c r="O75" s="44"/>
      <c r="P75" s="44"/>
      <c r="Q75" s="44"/>
      <c r="R75" s="44"/>
      <c r="S75" s="44"/>
      <c r="T75" s="44"/>
      <c r="V75"/>
      <c r="W75" s="48"/>
      <c r="X75" s="48"/>
      <c r="Y75" s="48"/>
      <c r="Z75" s="48"/>
      <c r="AA75" s="48"/>
      <c r="AB75" s="48"/>
      <c r="AC75" s="48"/>
      <c r="AD75" s="16"/>
      <c r="AE75" s="16"/>
      <c r="AF75" s="16"/>
      <c r="AG75" s="16"/>
      <c r="AH75" s="16"/>
      <c r="AI75" s="16"/>
      <c r="AJ75"/>
      <c r="AK75"/>
      <c r="AL75"/>
      <c r="AM75"/>
      <c r="AN75"/>
      <c r="AO75"/>
      <c r="AP75" s="48"/>
      <c r="AQ75" s="48"/>
      <c r="AR75" s="48"/>
      <c r="AS75" s="48"/>
      <c r="AT75" s="48"/>
      <c r="AU75" s="48"/>
      <c r="AV75" s="48"/>
      <c r="AW75"/>
      <c r="AX75"/>
      <c r="AY75"/>
      <c r="AZ75"/>
      <c r="BA75"/>
      <c r="BB75"/>
      <c r="BC75"/>
      <c r="BD75"/>
      <c r="BE75"/>
      <c r="BF75"/>
    </row>
    <row r="76" spans="1:58" s="39" customFormat="1" ht="16.5">
      <c r="A76" s="44"/>
      <c r="B76" s="44" t="s">
        <v>18</v>
      </c>
      <c r="C76" s="44"/>
      <c r="D76" s="44"/>
      <c r="E76" s="45">
        <v>75.91</v>
      </c>
      <c r="F76" s="45"/>
      <c r="G76" s="45"/>
      <c r="H76" s="45"/>
      <c r="I76" s="45"/>
      <c r="J76" s="45"/>
      <c r="K76" s="44" t="s">
        <v>34</v>
      </c>
      <c r="L76" s="44">
        <v>100</v>
      </c>
      <c r="M76" s="44"/>
      <c r="N76" s="44"/>
      <c r="O76" s="44"/>
      <c r="P76" s="44"/>
      <c r="Q76" s="44"/>
      <c r="R76" s="44"/>
      <c r="S76" s="44"/>
      <c r="T76" s="44"/>
      <c r="V76"/>
      <c r="W76" s="48"/>
      <c r="X76" s="48"/>
      <c r="Y76" s="48"/>
      <c r="Z76" s="48"/>
      <c r="AA76" s="48"/>
      <c r="AB76" s="48"/>
      <c r="AC76" s="48"/>
      <c r="AD76" s="16"/>
      <c r="AE76" s="16"/>
      <c r="AF76" s="16"/>
      <c r="AG76" s="16"/>
      <c r="AH76" s="16"/>
      <c r="AI76" s="16"/>
      <c r="AJ76"/>
      <c r="AK76"/>
      <c r="AL76"/>
      <c r="AM76"/>
      <c r="AN76"/>
      <c r="AO76"/>
      <c r="AP76" s="48"/>
      <c r="AQ76" s="48"/>
      <c r="AR76" s="48"/>
      <c r="AS76" s="48"/>
      <c r="AT76" s="48"/>
      <c r="AU76" s="48"/>
      <c r="AV76" s="48"/>
      <c r="AW76"/>
      <c r="AX76"/>
      <c r="AY76"/>
      <c r="AZ76"/>
      <c r="BA76"/>
      <c r="BB76"/>
      <c r="BC76"/>
      <c r="BD76"/>
      <c r="BE76"/>
      <c r="BF76"/>
    </row>
    <row r="77" spans="1:58" s="39" customFormat="1" ht="16.5">
      <c r="A77" s="44"/>
      <c r="B77" s="44" t="s">
        <v>23</v>
      </c>
      <c r="C77" s="44"/>
      <c r="D77" s="44"/>
      <c r="E77" s="45">
        <v>32.1</v>
      </c>
      <c r="F77" s="45"/>
      <c r="G77" s="45"/>
      <c r="H77" s="45"/>
      <c r="I77" s="45"/>
      <c r="J77" s="45"/>
      <c r="K77" s="44" t="s">
        <v>75</v>
      </c>
      <c r="L77" s="44">
        <v>120</v>
      </c>
      <c r="M77" s="44" t="s">
        <v>52</v>
      </c>
      <c r="N77" s="44"/>
      <c r="O77" s="44"/>
      <c r="P77" s="44"/>
      <c r="Q77" s="44"/>
      <c r="R77" s="44"/>
      <c r="S77" s="44"/>
      <c r="T77" s="44"/>
      <c r="V77"/>
      <c r="W77" s="48"/>
      <c r="X77" s="48"/>
      <c r="Y77" s="48"/>
      <c r="Z77" s="48"/>
      <c r="AA77" s="48"/>
      <c r="AB77" s="48"/>
      <c r="AC77" s="48"/>
      <c r="AD77" s="16"/>
      <c r="AE77" s="16"/>
      <c r="AF77" s="16"/>
      <c r="AG77" s="16"/>
      <c r="AH77" s="16"/>
      <c r="AI77" s="16"/>
      <c r="AJ77"/>
      <c r="AK77"/>
      <c r="AL77"/>
      <c r="AM77"/>
      <c r="AN77"/>
      <c r="AO77"/>
      <c r="AP77" s="48"/>
      <c r="AQ77" s="48"/>
      <c r="AR77" s="48"/>
      <c r="AS77" s="48"/>
      <c r="AT77" s="48"/>
      <c r="AU77" s="48"/>
      <c r="AV77" s="48"/>
      <c r="AW77"/>
      <c r="AX77"/>
      <c r="AY77"/>
      <c r="AZ77"/>
      <c r="BA77"/>
      <c r="BB77"/>
      <c r="BC77"/>
      <c r="BD77"/>
      <c r="BE77"/>
      <c r="BF77"/>
    </row>
    <row r="78" spans="1:58" s="38" customFormat="1" ht="16.5">
      <c r="A78" s="42" t="s">
        <v>76</v>
      </c>
      <c r="B78" s="42" t="s">
        <v>8</v>
      </c>
      <c r="C78" s="49"/>
      <c r="D78" s="49"/>
      <c r="E78" s="43">
        <v>38.6</v>
      </c>
      <c r="F78" s="43"/>
      <c r="G78" s="43"/>
      <c r="H78" s="43"/>
      <c r="I78" s="43"/>
      <c r="J78" s="43"/>
      <c r="K78" s="42" t="s">
        <v>47</v>
      </c>
      <c r="L78" s="42">
        <v>80</v>
      </c>
      <c r="M78" s="42"/>
      <c r="N78" s="49"/>
      <c r="O78" s="49"/>
      <c r="P78" s="49"/>
      <c r="Q78" s="49"/>
      <c r="R78" s="49"/>
      <c r="S78" s="49"/>
      <c r="T78" s="42"/>
      <c r="V78"/>
      <c r="W78" s="48"/>
      <c r="X78" s="48"/>
      <c r="Y78" s="48"/>
      <c r="Z78" s="48"/>
      <c r="AA78" s="48"/>
      <c r="AB78" s="48"/>
      <c r="AC78" s="48"/>
      <c r="AD78" s="16"/>
      <c r="AE78" s="16"/>
      <c r="AF78" s="16"/>
      <c r="AG78" s="16"/>
      <c r="AH78" s="16"/>
      <c r="AI78" s="16"/>
      <c r="AJ78"/>
      <c r="AK78"/>
      <c r="AL78"/>
      <c r="AM78"/>
      <c r="AN78"/>
      <c r="AO78"/>
      <c r="AP78" s="48"/>
      <c r="AQ78" s="48"/>
      <c r="AR78" s="48"/>
      <c r="AS78" s="48"/>
      <c r="AT78" s="48"/>
      <c r="AU78" s="48"/>
      <c r="AV78" s="48"/>
      <c r="AW78"/>
      <c r="AX78"/>
      <c r="AY78"/>
      <c r="AZ78"/>
      <c r="BA78"/>
      <c r="BB78"/>
      <c r="BC78"/>
      <c r="BD78"/>
      <c r="BE78"/>
      <c r="BF78"/>
    </row>
    <row r="79" spans="1:58" s="38" customFormat="1" ht="16.5">
      <c r="A79" s="42"/>
      <c r="B79" s="42" t="s">
        <v>10</v>
      </c>
      <c r="C79" s="49"/>
      <c r="D79" s="49"/>
      <c r="E79" s="43">
        <v>47.53</v>
      </c>
      <c r="F79" s="43"/>
      <c r="G79" s="43"/>
      <c r="H79" s="43"/>
      <c r="I79" s="43"/>
      <c r="J79" s="43"/>
      <c r="K79" s="42" t="s">
        <v>34</v>
      </c>
      <c r="L79" s="42">
        <v>80</v>
      </c>
      <c r="M79" s="42"/>
      <c r="N79" s="49"/>
      <c r="O79" s="49"/>
      <c r="P79" s="49"/>
      <c r="Q79" s="49"/>
      <c r="R79" s="49"/>
      <c r="S79" s="49"/>
      <c r="T79" s="42" t="s">
        <v>77</v>
      </c>
      <c r="V79"/>
      <c r="W79" s="48"/>
      <c r="X79" s="48"/>
      <c r="Y79" s="48"/>
      <c r="Z79" s="48"/>
      <c r="AA79" s="48"/>
      <c r="AB79" s="48"/>
      <c r="AC79" s="48"/>
      <c r="AD79" s="16"/>
      <c r="AE79" s="16"/>
      <c r="AF79" s="16"/>
      <c r="AG79" s="16"/>
      <c r="AH79" s="16"/>
      <c r="AI79" s="16"/>
      <c r="AJ79"/>
      <c r="AK79"/>
      <c r="AL79"/>
      <c r="AM79"/>
      <c r="AN79"/>
      <c r="AO79"/>
      <c r="AP79" s="48"/>
      <c r="AQ79" s="48"/>
      <c r="AR79" s="48"/>
      <c r="AS79" s="48"/>
      <c r="AT79" s="48"/>
      <c r="AU79" s="48"/>
      <c r="AV79" s="48"/>
      <c r="AW79"/>
      <c r="AX79"/>
      <c r="AY79"/>
      <c r="AZ79"/>
      <c r="BA79"/>
      <c r="BB79"/>
      <c r="BC79"/>
      <c r="BD79"/>
      <c r="BE79"/>
      <c r="BF79"/>
    </row>
    <row r="80" spans="1:58" s="38" customFormat="1" ht="16.5">
      <c r="A80" s="42"/>
      <c r="B80" s="42" t="s">
        <v>12</v>
      </c>
      <c r="C80" s="49"/>
      <c r="D80" s="49"/>
      <c r="E80" s="43">
        <v>28</v>
      </c>
      <c r="F80" s="43"/>
      <c r="G80" s="43"/>
      <c r="H80" s="43"/>
      <c r="I80" s="43"/>
      <c r="J80" s="43"/>
      <c r="K80" s="42" t="s">
        <v>34</v>
      </c>
      <c r="L80" s="42">
        <v>80</v>
      </c>
      <c r="M80" s="42"/>
      <c r="N80" s="49"/>
      <c r="O80" s="49"/>
      <c r="P80" s="49"/>
      <c r="Q80" s="49"/>
      <c r="R80" s="49"/>
      <c r="S80" s="49"/>
      <c r="T80" s="42"/>
      <c r="V80"/>
      <c r="W80" s="48"/>
      <c r="X80" s="48"/>
      <c r="Y80" s="48"/>
      <c r="Z80" s="48"/>
      <c r="AA80" s="48"/>
      <c r="AB80" s="48"/>
      <c r="AC80" s="48"/>
      <c r="AD80" s="16"/>
      <c r="AE80" s="16"/>
      <c r="AF80" s="16"/>
      <c r="AG80" s="16"/>
      <c r="AH80" s="16"/>
      <c r="AI80" s="16"/>
      <c r="AJ80"/>
      <c r="AK80"/>
      <c r="AL80"/>
      <c r="AM80"/>
      <c r="AN80"/>
      <c r="AO80"/>
      <c r="AP80" s="48"/>
      <c r="AQ80" s="48"/>
      <c r="AR80" s="48"/>
      <c r="AS80" s="48"/>
      <c r="AT80" s="48"/>
      <c r="AU80" s="48"/>
      <c r="AV80" s="48"/>
      <c r="AW80"/>
      <c r="AX80"/>
      <c r="AY80"/>
      <c r="AZ80"/>
      <c r="BA80"/>
      <c r="BB80"/>
      <c r="BC80"/>
      <c r="BD80"/>
      <c r="BE80"/>
      <c r="BF80"/>
    </row>
    <row r="81" spans="1:58" s="38" customFormat="1" ht="16.5">
      <c r="A81" s="42"/>
      <c r="B81" s="42" t="s">
        <v>14</v>
      </c>
      <c r="C81" s="49"/>
      <c r="D81" s="49"/>
      <c r="E81" s="43">
        <v>33.299999999999997</v>
      </c>
      <c r="F81" s="43"/>
      <c r="G81" s="43"/>
      <c r="H81" s="43"/>
      <c r="I81" s="43"/>
      <c r="J81" s="43"/>
      <c r="K81" s="42" t="s">
        <v>34</v>
      </c>
      <c r="L81" s="42">
        <v>80</v>
      </c>
      <c r="M81" s="42"/>
      <c r="N81" s="49"/>
      <c r="O81" s="49"/>
      <c r="P81" s="49"/>
      <c r="Q81" s="49"/>
      <c r="R81" s="49"/>
      <c r="S81" s="49"/>
      <c r="T81" s="42"/>
      <c r="V81"/>
      <c r="W81" s="48"/>
      <c r="X81" s="48"/>
      <c r="Y81" s="48"/>
      <c r="Z81" s="48"/>
      <c r="AA81" s="48"/>
      <c r="AB81" s="48"/>
      <c r="AC81" s="48"/>
      <c r="AD81" s="16"/>
      <c r="AE81" s="16"/>
      <c r="AF81" s="16"/>
      <c r="AG81" s="16"/>
      <c r="AH81" s="16"/>
      <c r="AI81" s="16"/>
      <c r="AJ81"/>
      <c r="AK81"/>
      <c r="AL81"/>
      <c r="AM81"/>
      <c r="AN81"/>
      <c r="AO81"/>
      <c r="AP81" s="48"/>
      <c r="AQ81" s="48"/>
      <c r="AR81" s="48"/>
      <c r="AS81" s="48"/>
      <c r="AT81" s="48"/>
      <c r="AU81" s="48"/>
      <c r="AV81" s="48"/>
      <c r="AW81"/>
      <c r="AX81"/>
      <c r="AY81"/>
      <c r="AZ81"/>
      <c r="BA81"/>
      <c r="BB81"/>
      <c r="BC81"/>
      <c r="BD81"/>
      <c r="BE81"/>
      <c r="BF81"/>
    </row>
    <row r="82" spans="1:58" s="38" customFormat="1" ht="16.5">
      <c r="A82" s="42"/>
      <c r="B82" s="42" t="s">
        <v>18</v>
      </c>
      <c r="C82" s="49"/>
      <c r="D82" s="49"/>
      <c r="E82" s="43">
        <v>35.950000000000003</v>
      </c>
      <c r="F82" s="43"/>
      <c r="G82" s="43"/>
      <c r="H82" s="43"/>
      <c r="I82" s="43"/>
      <c r="J82" s="43"/>
      <c r="K82" s="42" t="s">
        <v>13</v>
      </c>
      <c r="L82" s="42">
        <v>80</v>
      </c>
      <c r="M82" s="42"/>
      <c r="N82" s="49"/>
      <c r="O82" s="49"/>
      <c r="P82" s="49"/>
      <c r="Q82" s="49"/>
      <c r="R82" s="49"/>
      <c r="S82" s="49"/>
      <c r="T82" s="42"/>
      <c r="V82"/>
      <c r="W82" s="48"/>
      <c r="X82" s="48"/>
      <c r="Y82" s="48"/>
      <c r="Z82" s="48"/>
      <c r="AA82" s="48"/>
      <c r="AB82" s="48"/>
      <c r="AC82" s="48"/>
      <c r="AD82" s="16"/>
      <c r="AE82" s="16"/>
      <c r="AF82" s="16"/>
      <c r="AG82" s="16"/>
      <c r="AH82" s="16"/>
      <c r="AI82" s="16"/>
      <c r="AJ82"/>
      <c r="AK82"/>
      <c r="AL82"/>
      <c r="AM82"/>
      <c r="AN82"/>
      <c r="AO82"/>
      <c r="AP82" s="48"/>
      <c r="AQ82" s="48"/>
      <c r="AR82" s="48"/>
      <c r="AS82" s="48"/>
      <c r="AT82" s="48"/>
      <c r="AU82" s="48"/>
      <c r="AV82" s="48"/>
      <c r="AW82"/>
      <c r="AX82"/>
      <c r="AY82"/>
      <c r="AZ82"/>
      <c r="BA82"/>
      <c r="BB82"/>
      <c r="BC82"/>
      <c r="BD82"/>
      <c r="BE82"/>
      <c r="BF82"/>
    </row>
    <row r="83" spans="1:58" s="38" customFormat="1" ht="16.5">
      <c r="A83" s="42"/>
      <c r="B83" s="42" t="s">
        <v>20</v>
      </c>
      <c r="C83" s="49"/>
      <c r="D83" s="49"/>
      <c r="E83" s="43">
        <v>16.5</v>
      </c>
      <c r="F83" s="43"/>
      <c r="G83" s="43"/>
      <c r="H83" s="43"/>
      <c r="I83" s="43"/>
      <c r="J83" s="43"/>
      <c r="K83" s="42" t="s">
        <v>9</v>
      </c>
      <c r="L83" s="42">
        <v>80</v>
      </c>
      <c r="M83" s="42" t="s">
        <v>78</v>
      </c>
      <c r="N83" s="49"/>
      <c r="O83" s="49"/>
      <c r="P83" s="49"/>
      <c r="Q83" s="49"/>
      <c r="R83" s="49"/>
      <c r="S83" s="49"/>
      <c r="T83" s="42"/>
      <c r="V83"/>
      <c r="W83" s="48"/>
      <c r="X83" s="48"/>
      <c r="Y83" s="48"/>
      <c r="Z83" s="48"/>
      <c r="AA83" s="48"/>
      <c r="AB83" s="48"/>
      <c r="AC83" s="48"/>
      <c r="AD83" s="16"/>
      <c r="AE83" s="16"/>
      <c r="AF83" s="16"/>
      <c r="AG83" s="16"/>
      <c r="AH83" s="16"/>
      <c r="AI83" s="16"/>
      <c r="AJ83"/>
      <c r="AK83"/>
      <c r="AL83"/>
      <c r="AM83"/>
      <c r="AN83"/>
      <c r="AO83"/>
      <c r="AP83" s="48"/>
      <c r="AQ83" s="48"/>
      <c r="AR83" s="48"/>
      <c r="AS83" s="48"/>
      <c r="AT83" s="48"/>
      <c r="AU83" s="48"/>
      <c r="AV83" s="48"/>
      <c r="AW83"/>
      <c r="AX83"/>
      <c r="AY83"/>
      <c r="AZ83"/>
      <c r="BA83"/>
      <c r="BB83"/>
      <c r="BC83"/>
      <c r="BD83"/>
      <c r="BE83"/>
      <c r="BF83"/>
    </row>
    <row r="84" spans="1:58" s="38" customFormat="1" ht="16.5">
      <c r="A84" s="42"/>
      <c r="B84" s="42" t="s">
        <v>79</v>
      </c>
      <c r="C84" s="49"/>
      <c r="D84" s="49"/>
      <c r="E84" s="43">
        <v>35</v>
      </c>
      <c r="F84" s="43"/>
      <c r="G84" s="43"/>
      <c r="H84" s="43"/>
      <c r="I84" s="43"/>
      <c r="J84" s="43"/>
      <c r="K84" s="42" t="s">
        <v>13</v>
      </c>
      <c r="L84" s="42">
        <v>100</v>
      </c>
      <c r="M84" s="42" t="s">
        <v>78</v>
      </c>
      <c r="N84" s="49"/>
      <c r="O84" s="49"/>
      <c r="P84" s="49"/>
      <c r="Q84" s="49"/>
      <c r="R84" s="49"/>
      <c r="S84" s="49"/>
      <c r="T84" s="42"/>
      <c r="V84"/>
      <c r="W84" s="48"/>
      <c r="X84" s="48"/>
      <c r="Y84" s="48"/>
      <c r="Z84" s="48"/>
      <c r="AA84" s="48"/>
      <c r="AB84" s="48"/>
      <c r="AC84" s="48"/>
      <c r="AD84" s="16"/>
      <c r="AE84" s="16"/>
      <c r="AF84" s="16"/>
      <c r="AG84" s="16"/>
      <c r="AH84" s="16"/>
      <c r="AI84" s="16"/>
      <c r="AJ84"/>
      <c r="AK84"/>
      <c r="AL84"/>
      <c r="AM84"/>
      <c r="AN84"/>
      <c r="AO84"/>
      <c r="AP84" s="48"/>
      <c r="AQ84" s="48"/>
      <c r="AR84" s="48"/>
      <c r="AS84" s="48"/>
      <c r="AT84" s="48"/>
      <c r="AU84" s="48"/>
      <c r="AV84" s="48"/>
      <c r="AW84"/>
      <c r="AX84"/>
      <c r="AY84"/>
      <c r="AZ84"/>
      <c r="BA84"/>
      <c r="BB84"/>
      <c r="BC84"/>
      <c r="BD84"/>
      <c r="BE84"/>
      <c r="BF84"/>
    </row>
    <row r="85" spans="1:58" ht="16.5">
      <c r="A85" s="44" t="s">
        <v>80</v>
      </c>
      <c r="B85" s="44" t="s">
        <v>8</v>
      </c>
      <c r="C85" s="44"/>
      <c r="D85" s="44"/>
      <c r="E85" s="45">
        <v>26.187999999999999</v>
      </c>
      <c r="F85" s="45"/>
      <c r="G85" s="45"/>
      <c r="H85" s="45"/>
      <c r="I85" s="45"/>
      <c r="J85" s="45"/>
      <c r="K85" s="44" t="s">
        <v>34</v>
      </c>
      <c r="L85" s="44">
        <v>80</v>
      </c>
      <c r="M85" s="44"/>
      <c r="N85" s="44"/>
      <c r="O85" s="44"/>
      <c r="P85" s="44"/>
      <c r="Q85" s="44"/>
      <c r="R85" s="44"/>
      <c r="S85" s="44"/>
      <c r="T85" s="44"/>
      <c r="W85" s="48"/>
      <c r="X85" s="48"/>
      <c r="Y85" s="48"/>
      <c r="Z85" s="48"/>
      <c r="AA85" s="48"/>
      <c r="AB85" s="48"/>
      <c r="AC85" s="48"/>
      <c r="AP85" s="48"/>
      <c r="AQ85" s="48"/>
      <c r="AR85" s="48"/>
      <c r="AS85" s="48"/>
      <c r="AT85" s="48"/>
      <c r="AU85" s="48"/>
      <c r="AV85" s="48"/>
    </row>
    <row r="86" spans="1:58" ht="16.5">
      <c r="A86" s="44"/>
      <c r="B86" s="44" t="s">
        <v>10</v>
      </c>
      <c r="C86" s="44"/>
      <c r="D86" s="44"/>
      <c r="E86" s="45">
        <v>27.137</v>
      </c>
      <c r="F86" s="45"/>
      <c r="G86" s="45"/>
      <c r="H86" s="45"/>
      <c r="I86" s="45"/>
      <c r="J86" s="45"/>
      <c r="K86" s="44" t="s">
        <v>34</v>
      </c>
      <c r="L86" s="44">
        <v>80</v>
      </c>
      <c r="M86" s="44"/>
      <c r="N86" s="44"/>
      <c r="O86" s="44"/>
      <c r="P86" s="44"/>
      <c r="Q86" s="44"/>
      <c r="R86" s="44"/>
      <c r="S86" s="44"/>
      <c r="T86" s="44"/>
      <c r="W86" s="48"/>
      <c r="X86" s="48"/>
      <c r="Y86" s="48"/>
      <c r="Z86" s="48"/>
      <c r="AA86" s="48"/>
      <c r="AB86" s="48"/>
      <c r="AC86" s="48"/>
      <c r="AP86" s="48"/>
      <c r="AQ86" s="48"/>
      <c r="AR86" s="48"/>
      <c r="AS86" s="48"/>
      <c r="AT86" s="48"/>
      <c r="AU86" s="48"/>
      <c r="AV86" s="48"/>
    </row>
    <row r="87" spans="1:58" ht="16.5">
      <c r="A87" s="44"/>
      <c r="B87" s="44" t="s">
        <v>12</v>
      </c>
      <c r="C87" s="44"/>
      <c r="D87" s="44"/>
      <c r="E87" s="45">
        <v>33.755000000000003</v>
      </c>
      <c r="F87" s="45"/>
      <c r="G87" s="45"/>
      <c r="H87" s="45"/>
      <c r="I87" s="45"/>
      <c r="J87" s="45"/>
      <c r="K87" s="44" t="s">
        <v>34</v>
      </c>
      <c r="L87" s="44">
        <v>80</v>
      </c>
      <c r="M87" s="44"/>
      <c r="N87" s="44"/>
      <c r="O87" s="44"/>
      <c r="P87" s="44"/>
      <c r="Q87" s="44"/>
      <c r="R87" s="44"/>
      <c r="S87" s="44"/>
      <c r="T87" s="44"/>
      <c r="W87" s="48"/>
      <c r="X87" s="48"/>
      <c r="Y87" s="48"/>
      <c r="Z87" s="48"/>
      <c r="AA87" s="48"/>
      <c r="AB87" s="48"/>
      <c r="AC87" s="48"/>
      <c r="AP87" s="48"/>
      <c r="AQ87" s="48"/>
      <c r="AR87" s="48"/>
      <c r="AS87" s="48"/>
      <c r="AT87" s="48"/>
      <c r="AU87" s="48"/>
      <c r="AV87" s="48"/>
    </row>
    <row r="88" spans="1:58" ht="16.5">
      <c r="A88" s="44"/>
      <c r="B88" s="44" t="s">
        <v>18</v>
      </c>
      <c r="C88" s="44"/>
      <c r="D88" s="44"/>
      <c r="E88" s="45">
        <v>26</v>
      </c>
      <c r="F88" s="45"/>
      <c r="G88" s="45"/>
      <c r="H88" s="45"/>
      <c r="I88" s="45"/>
      <c r="J88" s="45"/>
      <c r="K88" s="44" t="s">
        <v>34</v>
      </c>
      <c r="L88" s="44">
        <v>80</v>
      </c>
      <c r="M88" s="44"/>
      <c r="N88" s="44"/>
      <c r="O88" s="44"/>
      <c r="P88" s="44"/>
      <c r="Q88" s="44"/>
      <c r="R88" s="44"/>
      <c r="S88" s="44"/>
      <c r="T88" s="44"/>
      <c r="W88" s="48"/>
      <c r="X88" s="48"/>
      <c r="Y88" s="48"/>
      <c r="Z88" s="48"/>
      <c r="AA88" s="48"/>
      <c r="AB88" s="48"/>
      <c r="AC88" s="48"/>
      <c r="AP88" s="48"/>
      <c r="AQ88" s="48"/>
      <c r="AR88" s="48"/>
      <c r="AS88" s="48"/>
      <c r="AT88" s="48"/>
      <c r="AU88" s="48"/>
      <c r="AV88" s="48"/>
    </row>
    <row r="89" spans="1:58" ht="16.5">
      <c r="A89" s="44"/>
      <c r="B89" s="44" t="s">
        <v>22</v>
      </c>
      <c r="C89" s="44"/>
      <c r="D89" s="44"/>
      <c r="E89" s="45">
        <v>52.759</v>
      </c>
      <c r="F89" s="45"/>
      <c r="G89" s="45"/>
      <c r="H89" s="45"/>
      <c r="I89" s="45"/>
      <c r="J89" s="45"/>
      <c r="K89" s="44" t="s">
        <v>47</v>
      </c>
      <c r="L89" s="44">
        <v>100</v>
      </c>
      <c r="M89" s="44"/>
      <c r="N89" s="44"/>
      <c r="O89" s="44"/>
      <c r="P89" s="44"/>
      <c r="Q89" s="44"/>
      <c r="R89" s="44"/>
      <c r="S89" s="44"/>
      <c r="T89" s="44"/>
      <c r="W89" s="48"/>
      <c r="X89" s="48"/>
      <c r="Y89" s="48"/>
      <c r="Z89" s="48"/>
      <c r="AA89" s="48"/>
      <c r="AB89" s="48"/>
      <c r="AC89" s="48"/>
      <c r="AP89" s="48"/>
      <c r="AQ89" s="48"/>
      <c r="AR89" s="48"/>
      <c r="AS89" s="48"/>
      <c r="AT89" s="48"/>
      <c r="AU89" s="48"/>
      <c r="AV89" s="48"/>
    </row>
    <row r="90" spans="1:58" s="38" customFormat="1" ht="16.5">
      <c r="A90" s="42" t="s">
        <v>81</v>
      </c>
      <c r="B90" s="42" t="s">
        <v>82</v>
      </c>
      <c r="C90" s="49"/>
      <c r="D90" s="49"/>
      <c r="E90" s="43">
        <v>32.6</v>
      </c>
      <c r="F90" s="43"/>
      <c r="G90" s="43"/>
      <c r="H90" s="43"/>
      <c r="I90" s="43"/>
      <c r="J90" s="43"/>
      <c r="K90" s="42" t="s">
        <v>34</v>
      </c>
      <c r="L90" s="42">
        <v>80</v>
      </c>
      <c r="M90" s="42"/>
      <c r="N90" s="49"/>
      <c r="O90" s="49"/>
      <c r="P90" s="49"/>
      <c r="Q90" s="49"/>
      <c r="R90" s="49"/>
      <c r="S90" s="49"/>
      <c r="T90" s="42"/>
      <c r="V90"/>
      <c r="W90" s="48"/>
      <c r="X90" s="48"/>
      <c r="Y90" s="48"/>
      <c r="Z90" s="48"/>
      <c r="AA90" s="48"/>
      <c r="AB90" s="48"/>
      <c r="AC90" s="48"/>
      <c r="AD90" s="16"/>
      <c r="AE90" s="16"/>
      <c r="AF90" s="16"/>
      <c r="AG90" s="16"/>
      <c r="AH90" s="16"/>
      <c r="AI90" s="16"/>
      <c r="AJ90"/>
      <c r="AK90"/>
      <c r="AL90"/>
      <c r="AM90"/>
      <c r="AN90"/>
      <c r="AO90"/>
      <c r="AP90" s="48"/>
      <c r="AQ90" s="48"/>
      <c r="AR90" s="48"/>
      <c r="AS90" s="48"/>
      <c r="AT90" s="48"/>
      <c r="AU90" s="48"/>
      <c r="AV90" s="48"/>
      <c r="AW90"/>
      <c r="AX90"/>
      <c r="AY90"/>
      <c r="AZ90"/>
      <c r="BA90"/>
      <c r="BB90"/>
      <c r="BC90"/>
      <c r="BD90"/>
      <c r="BE90"/>
      <c r="BF90"/>
    </row>
    <row r="91" spans="1:58" s="38" customFormat="1" ht="16.5">
      <c r="A91" s="42"/>
      <c r="B91" s="42" t="s">
        <v>83</v>
      </c>
      <c r="C91" s="49"/>
      <c r="D91" s="49"/>
      <c r="E91" s="43">
        <v>20.6</v>
      </c>
      <c r="F91" s="43"/>
      <c r="G91" s="43"/>
      <c r="H91" s="43"/>
      <c r="I91" s="43"/>
      <c r="J91" s="43"/>
      <c r="K91" s="42" t="s">
        <v>34</v>
      </c>
      <c r="L91" s="42">
        <v>80</v>
      </c>
      <c r="M91" s="42"/>
      <c r="N91" s="49"/>
      <c r="O91" s="49"/>
      <c r="P91" s="49"/>
      <c r="Q91" s="49"/>
      <c r="R91" s="49"/>
      <c r="S91" s="49"/>
      <c r="T91" s="42"/>
      <c r="V91"/>
      <c r="W91" s="48"/>
      <c r="X91" s="48"/>
      <c r="Y91" s="48"/>
      <c r="Z91" s="48"/>
      <c r="AA91" s="48"/>
      <c r="AB91" s="48"/>
      <c r="AC91" s="48"/>
      <c r="AD91" s="16"/>
      <c r="AE91" s="16"/>
      <c r="AF91" s="16"/>
      <c r="AG91" s="16"/>
      <c r="AH91" s="16"/>
      <c r="AI91" s="16"/>
      <c r="AJ91"/>
      <c r="AK91"/>
      <c r="AL91"/>
      <c r="AM91"/>
      <c r="AN91"/>
      <c r="AO91"/>
      <c r="AP91" s="48"/>
      <c r="AQ91" s="48"/>
      <c r="AR91" s="48"/>
      <c r="AS91" s="48"/>
      <c r="AT91" s="48"/>
      <c r="AU91" s="48"/>
      <c r="AV91" s="48"/>
      <c r="AW91"/>
      <c r="AX91"/>
      <c r="AY91"/>
      <c r="AZ91"/>
      <c r="BA91"/>
      <c r="BB91"/>
      <c r="BC91"/>
      <c r="BD91"/>
      <c r="BE91"/>
      <c r="BF91"/>
    </row>
    <row r="92" spans="1:58" s="38" customFormat="1" ht="16.5">
      <c r="A92" s="42"/>
      <c r="B92" s="42" t="s">
        <v>12</v>
      </c>
      <c r="C92" s="49"/>
      <c r="D92" s="49"/>
      <c r="E92" s="43">
        <v>63.45</v>
      </c>
      <c r="F92" s="43"/>
      <c r="G92" s="43"/>
      <c r="H92" s="43"/>
      <c r="I92" s="43"/>
      <c r="J92" s="43"/>
      <c r="K92" s="42" t="s">
        <v>47</v>
      </c>
      <c r="L92" s="42">
        <v>100</v>
      </c>
      <c r="M92" s="42"/>
      <c r="N92" s="49"/>
      <c r="O92" s="49"/>
      <c r="P92" s="49"/>
      <c r="Q92" s="49"/>
      <c r="R92" s="49"/>
      <c r="S92" s="49"/>
      <c r="T92" s="42"/>
      <c r="V92"/>
      <c r="W92" s="48"/>
      <c r="X92" s="48"/>
      <c r="Y92" s="48"/>
      <c r="Z92" s="48"/>
      <c r="AA92" s="48"/>
      <c r="AB92" s="48"/>
      <c r="AC92" s="48"/>
      <c r="AD92" s="16"/>
      <c r="AE92" s="16"/>
      <c r="AF92" s="16"/>
      <c r="AG92" s="16"/>
      <c r="AH92" s="16"/>
      <c r="AI92" s="16"/>
      <c r="AJ92"/>
      <c r="AK92"/>
      <c r="AL92"/>
      <c r="AM92"/>
      <c r="AN92"/>
      <c r="AO92"/>
      <c r="AP92" s="48"/>
      <c r="AQ92" s="48"/>
      <c r="AR92" s="48"/>
      <c r="AS92" s="48"/>
      <c r="AT92" s="48"/>
      <c r="AU92" s="48"/>
      <c r="AV92" s="48"/>
      <c r="AW92"/>
      <c r="AX92"/>
      <c r="AY92"/>
      <c r="AZ92"/>
      <c r="BA92"/>
      <c r="BB92"/>
      <c r="BC92"/>
      <c r="BD92"/>
      <c r="BE92"/>
      <c r="BF92"/>
    </row>
    <row r="93" spans="1:58" s="38" customFormat="1" ht="16.5">
      <c r="A93" s="42"/>
      <c r="B93" s="42" t="s">
        <v>25</v>
      </c>
      <c r="C93" s="49"/>
      <c r="D93" s="49"/>
      <c r="E93" s="43">
        <v>42.7</v>
      </c>
      <c r="F93" s="43"/>
      <c r="G93" s="43"/>
      <c r="H93" s="43"/>
      <c r="I93" s="43"/>
      <c r="J93" s="43"/>
      <c r="K93" s="42" t="s">
        <v>47</v>
      </c>
      <c r="L93" s="42">
        <v>100</v>
      </c>
      <c r="M93" s="42" t="s">
        <v>84</v>
      </c>
      <c r="N93" s="49"/>
      <c r="O93" s="49"/>
      <c r="P93" s="49"/>
      <c r="Q93" s="49"/>
      <c r="R93" s="49"/>
      <c r="S93" s="49"/>
      <c r="T93" s="42"/>
      <c r="V93"/>
      <c r="W93" s="48"/>
      <c r="X93" s="48"/>
      <c r="Y93" s="48"/>
      <c r="Z93" s="48"/>
      <c r="AA93" s="48"/>
      <c r="AB93" s="48"/>
      <c r="AC93" s="48"/>
      <c r="AD93" s="16"/>
      <c r="AE93" s="16"/>
      <c r="AF93" s="16"/>
      <c r="AG93" s="16"/>
      <c r="AH93" s="16"/>
      <c r="AI93" s="16"/>
      <c r="AJ93"/>
      <c r="AK93"/>
      <c r="AL93"/>
      <c r="AM93"/>
      <c r="AN93"/>
      <c r="AO93"/>
      <c r="AP93" s="48"/>
      <c r="AQ93" s="48"/>
      <c r="AR93" s="48"/>
      <c r="AS93" s="48"/>
      <c r="AT93" s="48"/>
      <c r="AU93" s="48"/>
      <c r="AV93" s="48"/>
      <c r="AW93"/>
      <c r="AX93"/>
      <c r="AY93"/>
      <c r="AZ93"/>
      <c r="BA93"/>
      <c r="BB93"/>
      <c r="BC93"/>
      <c r="BD93"/>
      <c r="BE93"/>
      <c r="BF93"/>
    </row>
    <row r="94" spans="1:58" s="39" customFormat="1" ht="16.5">
      <c r="A94" s="44" t="s">
        <v>85</v>
      </c>
      <c r="B94" s="44" t="s">
        <v>8</v>
      </c>
      <c r="C94" s="44"/>
      <c r="D94" s="44"/>
      <c r="E94" s="45">
        <v>23.9</v>
      </c>
      <c r="F94" s="45"/>
      <c r="G94" s="45"/>
      <c r="H94" s="45"/>
      <c r="I94" s="45"/>
      <c r="J94" s="45"/>
      <c r="K94" s="44" t="s">
        <v>34</v>
      </c>
      <c r="L94" s="44">
        <v>80</v>
      </c>
      <c r="M94" s="44"/>
      <c r="N94" s="44"/>
      <c r="O94" s="44"/>
      <c r="P94" s="44"/>
      <c r="Q94" s="44"/>
      <c r="R94" s="44"/>
      <c r="S94" s="44"/>
      <c r="T94" s="44"/>
      <c r="V94"/>
      <c r="W94" s="48"/>
      <c r="X94" s="48"/>
      <c r="Y94" s="48"/>
      <c r="Z94" s="48"/>
      <c r="AA94" s="48"/>
      <c r="AB94" s="48"/>
      <c r="AC94" s="48"/>
      <c r="AD94" s="16"/>
      <c r="AE94" s="16"/>
      <c r="AF94" s="16"/>
      <c r="AG94" s="16"/>
      <c r="AH94" s="16"/>
      <c r="AI94" s="16"/>
      <c r="AJ94"/>
      <c r="AK94"/>
      <c r="AL94"/>
      <c r="AM94"/>
      <c r="AN94"/>
      <c r="AO94"/>
      <c r="AP94" s="48"/>
      <c r="AQ94" s="48"/>
      <c r="AR94" s="48"/>
      <c r="AS94" s="48"/>
      <c r="AT94" s="48"/>
      <c r="AU94" s="48"/>
      <c r="AV94" s="48"/>
      <c r="AW94"/>
      <c r="AX94"/>
      <c r="AY94"/>
      <c r="AZ94"/>
      <c r="BA94"/>
      <c r="BB94"/>
      <c r="BC94"/>
      <c r="BD94"/>
      <c r="BE94"/>
      <c r="BF94"/>
    </row>
    <row r="95" spans="1:58" s="39" customFormat="1" ht="16.5">
      <c r="A95" s="44"/>
      <c r="B95" s="44" t="s">
        <v>10</v>
      </c>
      <c r="C95" s="44"/>
      <c r="D95" s="44"/>
      <c r="E95" s="45">
        <v>42.3</v>
      </c>
      <c r="F95" s="45"/>
      <c r="G95" s="45"/>
      <c r="H95" s="45"/>
      <c r="I95" s="45"/>
      <c r="J95" s="45"/>
      <c r="K95" s="44" t="s">
        <v>34</v>
      </c>
      <c r="L95" s="44">
        <v>80</v>
      </c>
      <c r="M95" s="44"/>
      <c r="N95" s="44"/>
      <c r="O95" s="44"/>
      <c r="P95" s="44"/>
      <c r="Q95" s="44"/>
      <c r="R95" s="44"/>
      <c r="S95" s="44"/>
      <c r="T95" s="44"/>
      <c r="V95"/>
      <c r="W95" s="48"/>
      <c r="X95" s="48"/>
      <c r="Y95" s="48"/>
      <c r="Z95" s="48"/>
      <c r="AA95" s="48"/>
      <c r="AB95" s="48"/>
      <c r="AC95" s="48"/>
      <c r="AD95" s="16"/>
      <c r="AE95" s="16"/>
      <c r="AF95" s="16"/>
      <c r="AG95" s="16"/>
      <c r="AH95" s="16"/>
      <c r="AI95" s="16"/>
      <c r="AJ95"/>
      <c r="AK95"/>
      <c r="AL95"/>
      <c r="AM95"/>
      <c r="AN95"/>
      <c r="AO95"/>
      <c r="AP95" s="48"/>
      <c r="AQ95" s="48"/>
      <c r="AR95" s="48"/>
      <c r="AS95" s="48"/>
      <c r="AT95" s="48"/>
      <c r="AU95" s="48"/>
      <c r="AV95" s="48"/>
      <c r="AW95"/>
      <c r="AX95"/>
      <c r="AY95"/>
      <c r="AZ95"/>
      <c r="BA95"/>
      <c r="BB95"/>
      <c r="BC95"/>
      <c r="BD95"/>
      <c r="BE95"/>
      <c r="BF95"/>
    </row>
    <row r="96" spans="1:58" s="39" customFormat="1" ht="16.5">
      <c r="A96" s="44"/>
      <c r="B96" s="44" t="s">
        <v>12</v>
      </c>
      <c r="C96" s="44"/>
      <c r="D96" s="44"/>
      <c r="E96" s="45">
        <v>20.350000000000001</v>
      </c>
      <c r="F96" s="45"/>
      <c r="G96" s="45"/>
      <c r="H96" s="45"/>
      <c r="I96" s="45"/>
      <c r="J96" s="45"/>
      <c r="K96" s="44" t="s">
        <v>34</v>
      </c>
      <c r="L96" s="44">
        <v>80</v>
      </c>
      <c r="M96" s="44"/>
      <c r="N96" s="44"/>
      <c r="O96" s="44"/>
      <c r="P96" s="44"/>
      <c r="Q96" s="44"/>
      <c r="R96" s="44"/>
      <c r="S96" s="44"/>
      <c r="T96" s="44"/>
      <c r="V96"/>
      <c r="W96" s="48"/>
      <c r="X96" s="48"/>
      <c r="Y96" s="48"/>
      <c r="Z96" s="48"/>
      <c r="AA96" s="48"/>
      <c r="AB96" s="48"/>
      <c r="AC96" s="48"/>
      <c r="AD96" s="16"/>
      <c r="AE96" s="16"/>
      <c r="AF96" s="16"/>
      <c r="AG96" s="16"/>
      <c r="AH96" s="16"/>
      <c r="AI96" s="16"/>
      <c r="AJ96"/>
      <c r="AK96"/>
      <c r="AL96"/>
      <c r="AM96"/>
      <c r="AN96"/>
      <c r="AO96"/>
      <c r="AP96" s="48"/>
      <c r="AQ96" s="48"/>
      <c r="AR96" s="48"/>
      <c r="AS96" s="48"/>
      <c r="AT96" s="48"/>
      <c r="AU96" s="48"/>
      <c r="AV96" s="48"/>
      <c r="AW96"/>
      <c r="AX96"/>
      <c r="AY96"/>
      <c r="AZ96"/>
      <c r="BA96"/>
      <c r="BB96"/>
      <c r="BC96"/>
      <c r="BD96"/>
      <c r="BE96"/>
      <c r="BF96"/>
    </row>
    <row r="97" spans="1:58" s="39" customFormat="1" ht="16.5">
      <c r="A97" s="44"/>
      <c r="B97" s="44" t="s">
        <v>14</v>
      </c>
      <c r="C97" s="44"/>
      <c r="D97" s="44"/>
      <c r="E97" s="45">
        <v>42.7</v>
      </c>
      <c r="F97" s="45"/>
      <c r="G97" s="45"/>
      <c r="H97" s="45"/>
      <c r="I97" s="45"/>
      <c r="J97" s="45"/>
      <c r="K97" s="44" t="s">
        <v>34</v>
      </c>
      <c r="L97" s="44">
        <v>80</v>
      </c>
      <c r="M97" s="44"/>
      <c r="N97" s="44"/>
      <c r="O97" s="44"/>
      <c r="P97" s="44"/>
      <c r="Q97" s="44"/>
      <c r="R97" s="44"/>
      <c r="S97" s="44"/>
      <c r="T97" s="44"/>
      <c r="V97"/>
      <c r="W97" s="48"/>
      <c r="X97" s="48"/>
      <c r="Y97" s="48"/>
      <c r="Z97" s="48"/>
      <c r="AA97" s="48"/>
      <c r="AB97" s="48"/>
      <c r="AC97" s="48"/>
      <c r="AD97" s="16"/>
      <c r="AE97" s="16"/>
      <c r="AF97" s="16"/>
      <c r="AG97" s="16"/>
      <c r="AH97" s="16"/>
      <c r="AI97" s="16"/>
      <c r="AJ97"/>
      <c r="AK97"/>
      <c r="AL97"/>
      <c r="AM97"/>
      <c r="AN97"/>
      <c r="AO97"/>
      <c r="AP97" s="48"/>
      <c r="AQ97" s="48"/>
      <c r="AR97" s="48"/>
      <c r="AS97" s="48"/>
      <c r="AT97" s="48"/>
      <c r="AU97" s="48"/>
      <c r="AV97" s="48"/>
      <c r="AW97"/>
      <c r="AX97"/>
      <c r="AY97"/>
      <c r="AZ97"/>
      <c r="BA97"/>
      <c r="BB97"/>
      <c r="BC97"/>
      <c r="BD97"/>
      <c r="BE97"/>
      <c r="BF97"/>
    </row>
    <row r="98" spans="1:58" s="39" customFormat="1" ht="16.5">
      <c r="A98" s="44"/>
      <c r="B98" s="44" t="s">
        <v>19</v>
      </c>
      <c r="C98" s="44"/>
      <c r="D98" s="44"/>
      <c r="E98" s="45">
        <v>38.6</v>
      </c>
      <c r="F98" s="45"/>
      <c r="G98" s="45"/>
      <c r="H98" s="45"/>
      <c r="I98" s="45"/>
      <c r="J98" s="45"/>
      <c r="K98" s="44" t="s">
        <v>13</v>
      </c>
      <c r="L98" s="44">
        <v>80</v>
      </c>
      <c r="M98" s="44" t="s">
        <v>69</v>
      </c>
      <c r="N98" s="44"/>
      <c r="O98" s="44"/>
      <c r="P98" s="44"/>
      <c r="Q98" s="44"/>
      <c r="R98" s="44"/>
      <c r="S98" s="44"/>
      <c r="T98" s="44"/>
      <c r="V98"/>
      <c r="W98" s="48"/>
      <c r="X98" s="48"/>
      <c r="Y98" s="48"/>
      <c r="Z98" s="48"/>
      <c r="AA98" s="48"/>
      <c r="AB98" s="48"/>
      <c r="AC98" s="48"/>
      <c r="AD98" s="16"/>
      <c r="AE98" s="16"/>
      <c r="AF98" s="16"/>
      <c r="AG98" s="16"/>
      <c r="AH98" s="16"/>
      <c r="AI98" s="16"/>
      <c r="AJ98"/>
      <c r="AK98"/>
      <c r="AL98"/>
      <c r="AM98"/>
      <c r="AN98"/>
      <c r="AO98"/>
      <c r="AP98" s="48"/>
      <c r="AQ98" s="48"/>
      <c r="AR98" s="48"/>
      <c r="AS98" s="48"/>
      <c r="AT98" s="48"/>
      <c r="AU98" s="48"/>
      <c r="AV98" s="48"/>
      <c r="AW98"/>
      <c r="AX98"/>
      <c r="AY98"/>
      <c r="AZ98"/>
      <c r="BA98"/>
      <c r="BB98"/>
      <c r="BC98"/>
      <c r="BD98"/>
      <c r="BE98"/>
      <c r="BF98"/>
    </row>
    <row r="99" spans="1:58" s="39" customFormat="1" ht="16.5">
      <c r="A99" s="44"/>
      <c r="B99" s="44" t="s">
        <v>23</v>
      </c>
      <c r="C99" s="44"/>
      <c r="D99" s="44"/>
      <c r="E99" s="45">
        <v>10.9</v>
      </c>
      <c r="F99" s="45"/>
      <c r="G99" s="45"/>
      <c r="H99" s="45"/>
      <c r="I99" s="45"/>
      <c r="J99" s="45"/>
      <c r="K99" s="44" t="s">
        <v>13</v>
      </c>
      <c r="L99" s="44">
        <v>100</v>
      </c>
      <c r="M99" s="44" t="s">
        <v>86</v>
      </c>
      <c r="N99" s="44"/>
      <c r="O99" s="44"/>
      <c r="P99" s="44"/>
      <c r="Q99" s="44"/>
      <c r="R99" s="44"/>
      <c r="S99" s="44"/>
      <c r="T99" s="44"/>
      <c r="V99"/>
      <c r="W99" s="48"/>
      <c r="X99" s="48"/>
      <c r="Y99" s="48"/>
      <c r="Z99" s="48"/>
      <c r="AA99" s="48"/>
      <c r="AB99" s="48"/>
      <c r="AC99" s="48"/>
      <c r="AD99" s="16"/>
      <c r="AE99" s="16"/>
      <c r="AF99" s="16"/>
      <c r="AG99" s="16"/>
      <c r="AH99" s="16"/>
      <c r="AI99" s="16"/>
      <c r="AJ99"/>
      <c r="AK99"/>
      <c r="AL99"/>
      <c r="AM99"/>
      <c r="AN99"/>
      <c r="AO99"/>
      <c r="AP99" s="48"/>
      <c r="AQ99" s="48"/>
      <c r="AR99" s="48"/>
      <c r="AS99" s="48"/>
      <c r="AT99" s="48"/>
      <c r="AU99" s="48"/>
      <c r="AV99" s="48"/>
      <c r="AW99"/>
      <c r="AX99"/>
      <c r="AY99"/>
      <c r="AZ99"/>
      <c r="BA99"/>
      <c r="BB99"/>
      <c r="BC99"/>
      <c r="BD99"/>
      <c r="BE99"/>
      <c r="BF99"/>
    </row>
    <row r="100" spans="1:58" ht="16.5">
      <c r="A100" s="42" t="s">
        <v>87</v>
      </c>
      <c r="B100" s="42" t="s">
        <v>8</v>
      </c>
      <c r="C100" s="49"/>
      <c r="D100" s="49"/>
      <c r="E100" s="43">
        <v>25.739000000000001</v>
      </c>
      <c r="F100" s="43"/>
      <c r="G100" s="43"/>
      <c r="H100" s="43"/>
      <c r="I100" s="43"/>
      <c r="J100" s="43"/>
      <c r="K100" s="42" t="s">
        <v>47</v>
      </c>
      <c r="L100" s="42">
        <v>80</v>
      </c>
      <c r="M100" s="42"/>
      <c r="N100" s="49"/>
      <c r="O100" s="49"/>
      <c r="P100" s="49"/>
      <c r="Q100" s="49"/>
      <c r="R100" s="49"/>
      <c r="S100" s="49"/>
      <c r="T100" s="42"/>
      <c r="W100" s="48"/>
      <c r="X100" s="48"/>
      <c r="Y100" s="48"/>
      <c r="Z100" s="48"/>
      <c r="AA100" s="48"/>
      <c r="AB100" s="48"/>
      <c r="AC100" s="48"/>
      <c r="AP100" s="48"/>
      <c r="AQ100" s="48"/>
      <c r="AR100" s="48"/>
      <c r="AS100" s="48"/>
      <c r="AT100" s="48"/>
      <c r="AU100" s="48"/>
      <c r="AV100" s="48"/>
    </row>
    <row r="101" spans="1:58" ht="16.5">
      <c r="A101" s="42"/>
      <c r="B101" s="42" t="s">
        <v>10</v>
      </c>
      <c r="C101" s="49"/>
      <c r="D101" s="49"/>
      <c r="E101" s="43">
        <v>41.9</v>
      </c>
      <c r="F101" s="43"/>
      <c r="G101" s="43"/>
      <c r="H101" s="43"/>
      <c r="I101" s="43"/>
      <c r="J101" s="43"/>
      <c r="K101" s="42" t="s">
        <v>88</v>
      </c>
      <c r="L101" s="42">
        <v>80</v>
      </c>
      <c r="M101" s="42"/>
      <c r="N101" s="49"/>
      <c r="O101" s="49"/>
      <c r="P101" s="49"/>
      <c r="Q101" s="49"/>
      <c r="R101" s="49"/>
      <c r="S101" s="49"/>
      <c r="T101" s="42"/>
      <c r="W101" s="48"/>
      <c r="X101" s="48"/>
      <c r="Y101" s="48"/>
      <c r="Z101" s="48"/>
      <c r="AA101" s="48"/>
      <c r="AB101" s="48"/>
      <c r="AC101" s="48"/>
      <c r="AP101" s="48"/>
      <c r="AQ101" s="48"/>
      <c r="AR101" s="48"/>
      <c r="AS101" s="48"/>
      <c r="AT101" s="48"/>
      <c r="AU101" s="48"/>
      <c r="AV101" s="48"/>
    </row>
    <row r="102" spans="1:58" ht="16.5">
      <c r="A102" s="42"/>
      <c r="B102" s="42" t="s">
        <v>14</v>
      </c>
      <c r="C102" s="49"/>
      <c r="D102" s="49"/>
      <c r="E102" s="43">
        <v>52.8</v>
      </c>
      <c r="F102" s="43"/>
      <c r="G102" s="43"/>
      <c r="H102" s="43"/>
      <c r="I102" s="43"/>
      <c r="J102" s="43"/>
      <c r="K102" s="42" t="s">
        <v>34</v>
      </c>
      <c r="L102" s="42">
        <v>80</v>
      </c>
      <c r="M102" s="42"/>
      <c r="N102" s="49"/>
      <c r="O102" s="49"/>
      <c r="P102" s="49"/>
      <c r="Q102" s="49"/>
      <c r="R102" s="49"/>
      <c r="S102" s="49"/>
      <c r="T102" s="42"/>
      <c r="W102" s="48"/>
      <c r="X102" s="48"/>
      <c r="Y102" s="48"/>
      <c r="Z102" s="48"/>
      <c r="AA102" s="48"/>
      <c r="AB102" s="48"/>
      <c r="AC102" s="48"/>
      <c r="AP102" s="48"/>
      <c r="AQ102" s="48"/>
      <c r="AR102" s="48"/>
      <c r="AS102" s="48"/>
      <c r="AT102" s="48"/>
      <c r="AU102" s="48"/>
      <c r="AV102" s="48"/>
    </row>
    <row r="103" spans="1:58" ht="16.5">
      <c r="A103" s="44" t="s">
        <v>89</v>
      </c>
      <c r="B103" s="44" t="s">
        <v>8</v>
      </c>
      <c r="C103" s="44"/>
      <c r="D103" s="44"/>
      <c r="E103" s="45">
        <v>41.2</v>
      </c>
      <c r="F103" s="45"/>
      <c r="G103" s="45"/>
      <c r="H103" s="45"/>
      <c r="I103" s="45"/>
      <c r="J103" s="45"/>
      <c r="K103" s="44" t="s">
        <v>34</v>
      </c>
      <c r="L103" s="44">
        <v>80</v>
      </c>
      <c r="M103" s="44"/>
      <c r="N103" s="44"/>
      <c r="O103" s="44"/>
      <c r="P103" s="44"/>
      <c r="Q103" s="44"/>
      <c r="R103" s="44"/>
      <c r="S103" s="44"/>
      <c r="T103" s="44"/>
      <c r="W103" s="48"/>
      <c r="X103" s="48"/>
      <c r="Y103" s="48"/>
      <c r="Z103" s="48"/>
      <c r="AA103" s="48"/>
      <c r="AB103" s="48"/>
      <c r="AC103" s="48"/>
      <c r="AP103" s="48"/>
      <c r="AQ103" s="48"/>
      <c r="AR103" s="48"/>
      <c r="AS103" s="48"/>
      <c r="AT103" s="48"/>
      <c r="AU103" s="48"/>
      <c r="AV103" s="48"/>
    </row>
    <row r="104" spans="1:58" ht="16.5">
      <c r="A104" s="44"/>
      <c r="B104" s="44" t="s">
        <v>10</v>
      </c>
      <c r="C104" s="44"/>
      <c r="D104" s="44"/>
      <c r="E104" s="45">
        <v>20.65</v>
      </c>
      <c r="F104" s="45"/>
      <c r="G104" s="45"/>
      <c r="H104" s="45"/>
      <c r="I104" s="45"/>
      <c r="J104" s="45"/>
      <c r="K104" s="44" t="s">
        <v>34</v>
      </c>
      <c r="L104" s="44">
        <v>80</v>
      </c>
      <c r="M104" s="44"/>
      <c r="N104" s="44"/>
      <c r="O104" s="44"/>
      <c r="P104" s="44"/>
      <c r="Q104" s="44"/>
      <c r="R104" s="44"/>
      <c r="S104" s="44"/>
      <c r="T104" s="44"/>
      <c r="W104" s="48"/>
      <c r="X104" s="48"/>
      <c r="Y104" s="48"/>
      <c r="Z104" s="48"/>
      <c r="AA104" s="48"/>
      <c r="AB104" s="48"/>
      <c r="AC104" s="48"/>
      <c r="AP104" s="48"/>
      <c r="AQ104" s="48"/>
      <c r="AR104" s="48"/>
      <c r="AS104" s="48"/>
      <c r="AT104" s="48"/>
      <c r="AU104" s="48"/>
      <c r="AV104" s="48"/>
    </row>
    <row r="105" spans="1:58" ht="16.5">
      <c r="A105" s="44"/>
      <c r="B105" s="44" t="s">
        <v>90</v>
      </c>
      <c r="C105" s="44"/>
      <c r="D105" s="44"/>
      <c r="E105" s="45">
        <v>31.7</v>
      </c>
      <c r="F105" s="45"/>
      <c r="G105" s="45"/>
      <c r="H105" s="45"/>
      <c r="I105" s="45"/>
      <c r="J105" s="45"/>
      <c r="K105" s="44" t="s">
        <v>34</v>
      </c>
      <c r="L105" s="44">
        <v>100</v>
      </c>
      <c r="M105" s="44"/>
      <c r="N105" s="44"/>
      <c r="O105" s="44"/>
      <c r="P105" s="44"/>
      <c r="Q105" s="44"/>
      <c r="R105" s="44"/>
      <c r="S105" s="44"/>
      <c r="T105" s="44"/>
      <c r="W105" s="48"/>
      <c r="X105" s="48"/>
      <c r="Y105" s="48"/>
      <c r="Z105" s="48"/>
      <c r="AA105" s="48"/>
      <c r="AB105" s="48"/>
      <c r="AC105" s="48"/>
      <c r="AP105" s="48"/>
      <c r="AQ105" s="48"/>
      <c r="AR105" s="48"/>
      <c r="AS105" s="48"/>
      <c r="AT105" s="48"/>
      <c r="AU105" s="48"/>
      <c r="AV105" s="48"/>
    </row>
    <row r="106" spans="1:58" ht="16.5">
      <c r="A106" s="42" t="s">
        <v>91</v>
      </c>
      <c r="B106" s="42" t="s">
        <v>8</v>
      </c>
      <c r="C106" s="49"/>
      <c r="D106" s="49"/>
      <c r="E106" s="43">
        <v>25.36</v>
      </c>
      <c r="F106" s="43"/>
      <c r="G106" s="43"/>
      <c r="H106" s="43"/>
      <c r="I106" s="43"/>
      <c r="J106" s="43"/>
      <c r="K106" s="42" t="s">
        <v>34</v>
      </c>
      <c r="L106" s="42">
        <v>80</v>
      </c>
      <c r="M106" s="42"/>
      <c r="N106" s="49"/>
      <c r="O106" s="49"/>
      <c r="P106" s="49"/>
      <c r="Q106" s="49"/>
      <c r="R106" s="49"/>
      <c r="S106" s="49"/>
      <c r="T106" s="42"/>
      <c r="W106" s="48"/>
      <c r="X106" s="48"/>
      <c r="Y106" s="48"/>
      <c r="Z106" s="48"/>
      <c r="AA106" s="48"/>
      <c r="AB106" s="48"/>
      <c r="AC106" s="48"/>
      <c r="AP106" s="48"/>
      <c r="AQ106" s="48"/>
      <c r="AR106" s="48"/>
      <c r="AS106" s="48"/>
      <c r="AT106" s="48"/>
      <c r="AU106" s="48"/>
      <c r="AV106" s="48"/>
    </row>
    <row r="107" spans="1:58" ht="16.5">
      <c r="A107" s="42"/>
      <c r="B107" s="42" t="s">
        <v>10</v>
      </c>
      <c r="C107" s="49"/>
      <c r="D107" s="49"/>
      <c r="E107" s="43">
        <v>26.8</v>
      </c>
      <c r="F107" s="43"/>
      <c r="G107" s="43"/>
      <c r="H107" s="43"/>
      <c r="I107" s="43"/>
      <c r="J107" s="43"/>
      <c r="K107" s="42" t="s">
        <v>34</v>
      </c>
      <c r="L107" s="42">
        <v>80</v>
      </c>
      <c r="M107" s="42"/>
      <c r="N107" s="49"/>
      <c r="O107" s="49"/>
      <c r="P107" s="49"/>
      <c r="Q107" s="49"/>
      <c r="R107" s="49"/>
      <c r="S107" s="49"/>
      <c r="T107" s="42"/>
      <c r="W107" s="48"/>
      <c r="X107" s="48"/>
      <c r="Y107" s="48"/>
      <c r="Z107" s="48"/>
      <c r="AA107" s="48"/>
      <c r="AB107" s="48"/>
      <c r="AC107" s="48"/>
      <c r="AP107" s="48"/>
      <c r="AQ107" s="48"/>
      <c r="AR107" s="48"/>
      <c r="AS107" s="48"/>
      <c r="AT107" s="48"/>
      <c r="AU107" s="48"/>
      <c r="AV107" s="48"/>
    </row>
    <row r="108" spans="1:58" ht="16.5">
      <c r="A108" s="42"/>
      <c r="B108" s="42" t="s">
        <v>12</v>
      </c>
      <c r="C108" s="49"/>
      <c r="D108" s="49"/>
      <c r="E108" s="43">
        <v>39.15</v>
      </c>
      <c r="F108" s="43"/>
      <c r="G108" s="43"/>
      <c r="H108" s="43"/>
      <c r="I108" s="43"/>
      <c r="J108" s="43"/>
      <c r="K108" s="42" t="s">
        <v>34</v>
      </c>
      <c r="L108" s="42">
        <v>80</v>
      </c>
      <c r="M108" s="42"/>
      <c r="N108" s="49"/>
      <c r="O108" s="49"/>
      <c r="P108" s="49"/>
      <c r="Q108" s="49"/>
      <c r="R108" s="49"/>
      <c r="S108" s="49"/>
      <c r="T108" s="42"/>
      <c r="W108" s="48"/>
      <c r="X108" s="48"/>
      <c r="Y108" s="48"/>
      <c r="Z108" s="48"/>
      <c r="AA108" s="48"/>
      <c r="AB108" s="48"/>
      <c r="AC108" s="48"/>
      <c r="AP108" s="48"/>
      <c r="AQ108" s="48"/>
      <c r="AR108" s="48"/>
      <c r="AS108" s="48"/>
      <c r="AT108" s="48"/>
      <c r="AU108" s="48"/>
      <c r="AV108" s="48"/>
    </row>
    <row r="109" spans="1:58" ht="16.5">
      <c r="A109" s="44" t="s">
        <v>92</v>
      </c>
      <c r="B109" s="44" t="s">
        <v>8</v>
      </c>
      <c r="C109" s="44"/>
      <c r="D109" s="44"/>
      <c r="E109" s="45">
        <v>53.6</v>
      </c>
      <c r="F109" s="45"/>
      <c r="G109" s="45"/>
      <c r="H109" s="45"/>
      <c r="I109" s="45"/>
      <c r="J109" s="45"/>
      <c r="K109" s="44" t="s">
        <v>34</v>
      </c>
      <c r="L109" s="44">
        <v>80</v>
      </c>
      <c r="M109" s="44"/>
      <c r="N109" s="44"/>
      <c r="O109" s="44"/>
      <c r="P109" s="44"/>
      <c r="Q109" s="44"/>
      <c r="R109" s="44"/>
      <c r="S109" s="44"/>
      <c r="T109" s="44"/>
      <c r="W109" s="48"/>
      <c r="X109" s="48"/>
      <c r="Y109" s="48"/>
      <c r="Z109" s="48"/>
      <c r="AA109" s="48"/>
      <c r="AB109" s="48"/>
      <c r="AC109" s="48"/>
      <c r="AP109" s="48"/>
      <c r="AQ109" s="48"/>
      <c r="AR109" s="48"/>
      <c r="AS109" s="48"/>
      <c r="AT109" s="48"/>
      <c r="AU109" s="48"/>
      <c r="AV109" s="48"/>
    </row>
    <row r="110" spans="1:58" ht="16.5">
      <c r="A110" s="44"/>
      <c r="B110" s="44" t="s">
        <v>10</v>
      </c>
      <c r="C110" s="44"/>
      <c r="D110" s="44"/>
      <c r="E110" s="45">
        <v>31.1</v>
      </c>
      <c r="F110" s="45"/>
      <c r="G110" s="45"/>
      <c r="H110" s="45"/>
      <c r="I110" s="45"/>
      <c r="J110" s="45"/>
      <c r="K110" s="44" t="s">
        <v>34</v>
      </c>
      <c r="L110" s="44">
        <v>80</v>
      </c>
      <c r="M110" s="44"/>
      <c r="N110" s="44"/>
      <c r="O110" s="44"/>
      <c r="P110" s="44"/>
      <c r="Q110" s="44"/>
      <c r="R110" s="44"/>
      <c r="S110" s="44"/>
      <c r="T110" s="44"/>
      <c r="W110" s="48"/>
      <c r="X110" s="48"/>
      <c r="Y110" s="48"/>
      <c r="Z110" s="48"/>
      <c r="AA110" s="48"/>
      <c r="AB110" s="48"/>
      <c r="AC110" s="48"/>
      <c r="AP110" s="48"/>
      <c r="AQ110" s="48"/>
      <c r="AR110" s="48"/>
      <c r="AS110" s="48"/>
      <c r="AT110" s="48"/>
      <c r="AU110" s="48"/>
      <c r="AV110" s="48"/>
    </row>
    <row r="111" spans="1:58" ht="16.5">
      <c r="A111" s="44"/>
      <c r="B111" s="44" t="s">
        <v>14</v>
      </c>
      <c r="C111" s="44"/>
      <c r="D111" s="44"/>
      <c r="E111" s="45">
        <v>20.8</v>
      </c>
      <c r="F111" s="45"/>
      <c r="G111" s="45"/>
      <c r="H111" s="45"/>
      <c r="I111" s="45"/>
      <c r="J111" s="45"/>
      <c r="K111" s="44" t="s">
        <v>34</v>
      </c>
      <c r="L111" s="44">
        <v>80</v>
      </c>
      <c r="M111" s="44"/>
      <c r="N111" s="44"/>
      <c r="O111" s="44"/>
      <c r="P111" s="44"/>
      <c r="Q111" s="44"/>
      <c r="R111" s="44"/>
      <c r="S111" s="44"/>
      <c r="T111" s="44"/>
      <c r="W111" s="48"/>
      <c r="X111" s="48"/>
      <c r="Y111" s="48"/>
      <c r="Z111" s="48"/>
      <c r="AA111" s="48"/>
      <c r="AB111" s="48"/>
      <c r="AC111" s="48"/>
      <c r="AP111" s="48"/>
      <c r="AQ111" s="48"/>
      <c r="AR111" s="48"/>
      <c r="AS111" s="48"/>
      <c r="AT111" s="48"/>
      <c r="AU111" s="48"/>
      <c r="AV111" s="48"/>
    </row>
    <row r="112" spans="1:58" ht="16.5">
      <c r="A112" s="42" t="s">
        <v>93</v>
      </c>
      <c r="B112" s="42" t="s">
        <v>8</v>
      </c>
      <c r="C112" s="49"/>
      <c r="D112" s="49"/>
      <c r="E112" s="43">
        <v>46.164999999999999</v>
      </c>
      <c r="F112" s="43"/>
      <c r="G112" s="43"/>
      <c r="H112" s="43"/>
      <c r="I112" s="43"/>
      <c r="J112" s="43"/>
      <c r="K112" s="42" t="s">
        <v>34</v>
      </c>
      <c r="L112" s="42">
        <v>80</v>
      </c>
      <c r="M112" s="42"/>
      <c r="N112" s="49"/>
      <c r="O112" s="49"/>
      <c r="P112" s="49"/>
      <c r="Q112" s="49"/>
      <c r="R112" s="49"/>
      <c r="S112" s="49"/>
      <c r="T112" s="42"/>
      <c r="W112" s="48"/>
      <c r="X112" s="48"/>
      <c r="Y112" s="48"/>
      <c r="Z112" s="48"/>
      <c r="AA112" s="48"/>
      <c r="AB112" s="48"/>
      <c r="AC112" s="48"/>
      <c r="AP112" s="48"/>
      <c r="AQ112" s="48"/>
      <c r="AR112" s="48"/>
      <c r="AS112" s="48"/>
      <c r="AT112" s="48"/>
      <c r="AU112" s="48"/>
      <c r="AV112" s="48"/>
    </row>
    <row r="113" spans="1:58" ht="16.5">
      <c r="A113" s="42"/>
      <c r="B113" s="42" t="s">
        <v>10</v>
      </c>
      <c r="C113" s="49"/>
      <c r="D113" s="49"/>
      <c r="E113" s="43">
        <v>28.35</v>
      </c>
      <c r="F113" s="43"/>
      <c r="G113" s="43"/>
      <c r="H113" s="43"/>
      <c r="I113" s="43"/>
      <c r="J113" s="43"/>
      <c r="K113" s="42" t="s">
        <v>34</v>
      </c>
      <c r="L113" s="42">
        <v>80</v>
      </c>
      <c r="M113" s="42"/>
      <c r="N113" s="49"/>
      <c r="O113" s="49"/>
      <c r="P113" s="49"/>
      <c r="Q113" s="49"/>
      <c r="R113" s="49"/>
      <c r="S113" s="49"/>
      <c r="T113" s="42"/>
      <c r="W113" s="48"/>
      <c r="X113" s="48"/>
      <c r="Y113" s="48"/>
      <c r="Z113" s="48"/>
      <c r="AA113" s="48"/>
      <c r="AB113" s="48"/>
      <c r="AC113" s="48"/>
      <c r="AP113" s="48"/>
      <c r="AQ113" s="48"/>
      <c r="AR113" s="48"/>
      <c r="AS113" s="48"/>
      <c r="AT113" s="48"/>
      <c r="AU113" s="48"/>
      <c r="AV113" s="48"/>
    </row>
    <row r="114" spans="1:58" ht="16.5">
      <c r="A114" s="44" t="s">
        <v>94</v>
      </c>
      <c r="B114" s="44" t="s">
        <v>8</v>
      </c>
      <c r="C114" s="44"/>
      <c r="D114" s="44"/>
      <c r="E114" s="45">
        <v>23.55</v>
      </c>
      <c r="F114" s="45"/>
      <c r="G114" s="45"/>
      <c r="H114" s="45"/>
      <c r="I114" s="45"/>
      <c r="J114" s="45"/>
      <c r="K114" s="44" t="s">
        <v>34</v>
      </c>
      <c r="L114" s="44">
        <v>80</v>
      </c>
      <c r="M114" s="44"/>
      <c r="N114" s="44"/>
      <c r="O114" s="44"/>
      <c r="P114" s="44"/>
      <c r="Q114" s="44"/>
      <c r="R114" s="44"/>
      <c r="S114" s="44"/>
      <c r="T114" s="44"/>
      <c r="W114" s="48"/>
      <c r="X114" s="48"/>
      <c r="Y114" s="48"/>
      <c r="Z114" s="48"/>
      <c r="AA114" s="48"/>
      <c r="AB114" s="48"/>
      <c r="AC114" s="48"/>
      <c r="AP114" s="48"/>
      <c r="AQ114" s="48"/>
      <c r="AR114" s="48"/>
      <c r="AS114" s="48"/>
      <c r="AT114" s="48"/>
      <c r="AU114" s="48"/>
      <c r="AV114" s="48"/>
    </row>
    <row r="115" spans="1:58" ht="16.5">
      <c r="A115" s="44"/>
      <c r="B115" s="44" t="s">
        <v>10</v>
      </c>
      <c r="C115" s="44"/>
      <c r="D115" s="44"/>
      <c r="E115" s="45">
        <v>26.579000000000001</v>
      </c>
      <c r="F115" s="45"/>
      <c r="G115" s="45"/>
      <c r="H115" s="45"/>
      <c r="I115" s="45"/>
      <c r="J115" s="45"/>
      <c r="K115" s="44" t="s">
        <v>34</v>
      </c>
      <c r="L115" s="44">
        <v>80</v>
      </c>
      <c r="M115" s="44"/>
      <c r="N115" s="44"/>
      <c r="O115" s="44"/>
      <c r="P115" s="44"/>
      <c r="Q115" s="44"/>
      <c r="R115" s="44"/>
      <c r="S115" s="44"/>
      <c r="T115" s="44"/>
      <c r="W115" s="48"/>
      <c r="X115" s="48"/>
      <c r="Y115" s="48"/>
      <c r="Z115" s="48"/>
      <c r="AA115" s="48"/>
      <c r="AB115" s="48"/>
      <c r="AC115" s="48"/>
      <c r="AP115" s="48"/>
      <c r="AQ115" s="48"/>
      <c r="AR115" s="48"/>
      <c r="AS115" s="48"/>
      <c r="AT115" s="48"/>
      <c r="AU115" s="48"/>
      <c r="AV115" s="48"/>
    </row>
    <row r="116" spans="1:58" ht="16.5">
      <c r="A116" s="44"/>
      <c r="B116" s="44" t="s">
        <v>95</v>
      </c>
      <c r="C116" s="44"/>
      <c r="D116" s="44"/>
      <c r="E116" s="45">
        <v>18.55</v>
      </c>
      <c r="F116" s="45"/>
      <c r="G116" s="45"/>
      <c r="H116" s="45"/>
      <c r="I116" s="45"/>
      <c r="J116" s="45"/>
      <c r="K116" s="44" t="s">
        <v>96</v>
      </c>
      <c r="L116" s="44">
        <v>100</v>
      </c>
      <c r="M116" s="44"/>
      <c r="N116" s="44"/>
      <c r="O116" s="44"/>
      <c r="P116" s="44"/>
      <c r="Q116" s="44"/>
      <c r="R116" s="44"/>
      <c r="S116" s="44"/>
      <c r="T116" s="44"/>
      <c r="W116" s="48"/>
      <c r="X116" s="48"/>
      <c r="Y116" s="48"/>
      <c r="Z116" s="48"/>
      <c r="AA116" s="48"/>
      <c r="AB116" s="48"/>
      <c r="AC116" s="48"/>
      <c r="AP116" s="48"/>
      <c r="AQ116" s="48"/>
      <c r="AR116" s="48"/>
      <c r="AS116" s="48"/>
      <c r="AT116" s="48"/>
      <c r="AU116" s="48"/>
      <c r="AV116" s="48"/>
    </row>
    <row r="117" spans="1:58" ht="16.5">
      <c r="A117" s="42" t="s">
        <v>97</v>
      </c>
      <c r="B117" s="42" t="s">
        <v>8</v>
      </c>
      <c r="C117" s="49"/>
      <c r="D117" s="49"/>
      <c r="E117" s="43">
        <v>18.14</v>
      </c>
      <c r="F117" s="43"/>
      <c r="G117" s="43"/>
      <c r="H117" s="43"/>
      <c r="I117" s="43"/>
      <c r="J117" s="43"/>
      <c r="K117" s="43" t="s">
        <v>34</v>
      </c>
      <c r="L117" s="43">
        <v>80</v>
      </c>
      <c r="M117" s="43"/>
      <c r="N117" s="43"/>
      <c r="O117" s="43"/>
      <c r="P117" s="43"/>
      <c r="Q117" s="43"/>
      <c r="R117" s="43"/>
      <c r="S117" s="43"/>
      <c r="T117" s="42"/>
      <c r="W117" s="48"/>
      <c r="X117" s="48"/>
      <c r="Y117" s="48"/>
      <c r="Z117" s="48"/>
      <c r="AA117" s="48"/>
      <c r="AB117" s="48"/>
      <c r="AC117" s="48"/>
      <c r="AP117" s="48"/>
      <c r="AQ117" s="48"/>
      <c r="AR117" s="48"/>
      <c r="AS117" s="48"/>
      <c r="AT117" s="48"/>
      <c r="AU117" s="48"/>
      <c r="AV117" s="48"/>
    </row>
    <row r="118" spans="1:58" ht="16.5">
      <c r="A118" s="42"/>
      <c r="B118" s="42" t="s">
        <v>12</v>
      </c>
      <c r="C118" s="49"/>
      <c r="D118" s="49"/>
      <c r="E118" s="43">
        <v>31.96</v>
      </c>
      <c r="F118" s="43"/>
      <c r="G118" s="43"/>
      <c r="H118" s="43"/>
      <c r="I118" s="43"/>
      <c r="J118" s="43"/>
      <c r="K118" s="42" t="s">
        <v>98</v>
      </c>
      <c r="L118" s="42">
        <v>70</v>
      </c>
      <c r="M118" s="42"/>
      <c r="N118" s="49"/>
      <c r="O118" s="49"/>
      <c r="P118" s="49"/>
      <c r="Q118" s="49"/>
      <c r="R118" s="49"/>
      <c r="S118" s="49"/>
      <c r="T118" s="42"/>
      <c r="W118" s="48"/>
      <c r="X118" s="48"/>
      <c r="Y118" s="48"/>
      <c r="Z118" s="48"/>
      <c r="AA118" s="48"/>
      <c r="AB118" s="48"/>
      <c r="AC118" s="48"/>
      <c r="AP118" s="48"/>
      <c r="AQ118" s="48"/>
      <c r="AR118" s="48"/>
      <c r="AS118" s="48"/>
      <c r="AT118" s="48"/>
      <c r="AU118" s="48"/>
      <c r="AV118" s="48"/>
    </row>
    <row r="119" spans="1:58" ht="16.5">
      <c r="A119" s="42"/>
      <c r="B119" s="42" t="s">
        <v>14</v>
      </c>
      <c r="C119" s="49"/>
      <c r="D119" s="49"/>
      <c r="E119" s="43">
        <v>16.329999999999998</v>
      </c>
      <c r="F119" s="43"/>
      <c r="G119" s="43"/>
      <c r="H119" s="43"/>
      <c r="I119" s="43"/>
      <c r="J119" s="43"/>
      <c r="K119" s="42" t="s">
        <v>99</v>
      </c>
      <c r="L119" s="42">
        <v>70</v>
      </c>
      <c r="M119" s="42"/>
      <c r="N119" s="49"/>
      <c r="O119" s="49"/>
      <c r="P119" s="49"/>
      <c r="Q119" s="49"/>
      <c r="R119" s="49"/>
      <c r="S119" s="49"/>
      <c r="T119" s="42"/>
      <c r="W119" s="48"/>
      <c r="X119" s="48"/>
      <c r="Y119" s="48"/>
      <c r="Z119" s="48"/>
      <c r="AA119" s="48"/>
      <c r="AB119" s="48"/>
      <c r="AC119" s="48"/>
      <c r="AP119" s="48"/>
      <c r="AQ119" s="48"/>
      <c r="AR119" s="48"/>
      <c r="AS119" s="48"/>
      <c r="AT119" s="48"/>
      <c r="AU119" s="48"/>
      <c r="AV119" s="48"/>
    </row>
    <row r="120" spans="1:58" ht="16.5">
      <c r="A120" s="44" t="s">
        <v>100</v>
      </c>
      <c r="B120" s="44" t="s">
        <v>8</v>
      </c>
      <c r="C120" s="44"/>
      <c r="D120" s="44"/>
      <c r="E120" s="45">
        <v>33.799999999999997</v>
      </c>
      <c r="F120" s="45"/>
      <c r="G120" s="45"/>
      <c r="H120" s="45"/>
      <c r="I120" s="45"/>
      <c r="J120" s="45"/>
      <c r="K120" s="44" t="s">
        <v>34</v>
      </c>
      <c r="L120" s="44">
        <v>80</v>
      </c>
      <c r="M120" s="44"/>
      <c r="N120" s="44"/>
      <c r="O120" s="44"/>
      <c r="P120" s="44"/>
      <c r="Q120" s="44"/>
      <c r="R120" s="44"/>
      <c r="S120" s="44"/>
      <c r="T120" s="44"/>
      <c r="W120" s="48"/>
      <c r="X120" s="48"/>
      <c r="Y120" s="48"/>
      <c r="Z120" s="48"/>
      <c r="AA120" s="48"/>
      <c r="AB120" s="48"/>
      <c r="AC120" s="48"/>
      <c r="AP120" s="48"/>
      <c r="AQ120" s="48"/>
      <c r="AR120" s="48"/>
      <c r="AS120" s="48"/>
      <c r="AT120" s="48"/>
      <c r="AU120" s="48"/>
      <c r="AV120" s="48"/>
    </row>
    <row r="121" spans="1:58" ht="16.5">
      <c r="A121" s="44"/>
      <c r="B121" s="44" t="s">
        <v>10</v>
      </c>
      <c r="C121" s="44"/>
      <c r="D121" s="44"/>
      <c r="E121" s="45">
        <v>13</v>
      </c>
      <c r="F121" s="45"/>
      <c r="G121" s="45"/>
      <c r="H121" s="45"/>
      <c r="I121" s="45"/>
      <c r="J121" s="45"/>
      <c r="K121" s="44" t="s">
        <v>34</v>
      </c>
      <c r="L121" s="44">
        <v>80</v>
      </c>
      <c r="M121" s="44"/>
      <c r="N121" s="44"/>
      <c r="O121" s="44"/>
      <c r="P121" s="44"/>
      <c r="Q121" s="44"/>
      <c r="R121" s="44"/>
      <c r="S121" s="44"/>
      <c r="T121" s="44"/>
      <c r="W121" s="48"/>
      <c r="X121" s="48"/>
      <c r="Y121" s="48"/>
      <c r="Z121" s="48"/>
      <c r="AA121" s="48"/>
      <c r="AB121" s="48"/>
      <c r="AC121" s="48"/>
      <c r="AP121" s="48"/>
      <c r="AQ121" s="48"/>
      <c r="AR121" s="48"/>
      <c r="AS121" s="48"/>
      <c r="AT121" s="48"/>
      <c r="AU121" s="48"/>
      <c r="AV121" s="48"/>
    </row>
    <row r="122" spans="1:58" ht="16.5">
      <c r="A122" s="44"/>
      <c r="B122" s="44" t="s">
        <v>18</v>
      </c>
      <c r="C122" s="44"/>
      <c r="D122" s="44"/>
      <c r="E122" s="45">
        <v>17.100000000000001</v>
      </c>
      <c r="F122" s="45"/>
      <c r="G122" s="45"/>
      <c r="H122" s="45"/>
      <c r="I122" s="45"/>
      <c r="J122" s="45"/>
      <c r="K122" s="44" t="s">
        <v>34</v>
      </c>
      <c r="L122" s="44">
        <v>80</v>
      </c>
      <c r="M122" s="44"/>
      <c r="N122" s="44"/>
      <c r="O122" s="44"/>
      <c r="P122" s="44"/>
      <c r="Q122" s="44"/>
      <c r="R122" s="44"/>
      <c r="S122" s="44"/>
      <c r="T122" s="44"/>
      <c r="W122" s="48"/>
      <c r="X122" s="48"/>
      <c r="Y122" s="48"/>
      <c r="Z122" s="48"/>
      <c r="AA122" s="48"/>
      <c r="AB122" s="48"/>
      <c r="AC122" s="48"/>
      <c r="AP122" s="48"/>
      <c r="AQ122" s="48"/>
      <c r="AR122" s="48"/>
      <c r="AS122" s="48"/>
      <c r="AT122" s="48"/>
      <c r="AU122" s="48"/>
      <c r="AV122" s="48"/>
    </row>
    <row r="123" spans="1:58" ht="16.5">
      <c r="A123" s="42" t="s">
        <v>101</v>
      </c>
      <c r="B123" s="42" t="s">
        <v>8</v>
      </c>
      <c r="C123" s="49"/>
      <c r="D123" s="49"/>
      <c r="E123" s="43">
        <v>29.42</v>
      </c>
      <c r="F123" s="43"/>
      <c r="G123" s="43"/>
      <c r="H123" s="43"/>
      <c r="I123" s="43"/>
      <c r="J123" s="43"/>
      <c r="K123" s="42" t="s">
        <v>34</v>
      </c>
      <c r="L123" s="42">
        <v>80</v>
      </c>
      <c r="M123" s="42"/>
      <c r="N123" s="49"/>
      <c r="O123" s="49"/>
      <c r="P123" s="49"/>
      <c r="Q123" s="49"/>
      <c r="R123" s="49"/>
      <c r="S123" s="49"/>
      <c r="T123" s="42"/>
      <c r="W123" s="48"/>
      <c r="X123" s="48"/>
      <c r="Y123" s="48"/>
      <c r="Z123" s="48"/>
      <c r="AA123" s="48"/>
      <c r="AB123" s="48"/>
      <c r="AC123" s="48"/>
      <c r="AP123" s="48"/>
      <c r="AQ123" s="48"/>
      <c r="AR123" s="48"/>
      <c r="AS123" s="48"/>
      <c r="AT123" s="48"/>
      <c r="AU123" s="48"/>
      <c r="AV123" s="48"/>
    </row>
    <row r="124" spans="1:58" ht="16.5">
      <c r="A124" s="42"/>
      <c r="B124" s="42" t="s">
        <v>10</v>
      </c>
      <c r="C124" s="49"/>
      <c r="D124" s="49"/>
      <c r="E124" s="43">
        <v>26.3</v>
      </c>
      <c r="F124" s="43"/>
      <c r="G124" s="43"/>
      <c r="H124" s="43"/>
      <c r="I124" s="43"/>
      <c r="J124" s="43"/>
      <c r="K124" s="42" t="s">
        <v>34</v>
      </c>
      <c r="L124" s="42">
        <v>100</v>
      </c>
      <c r="M124" s="42"/>
      <c r="N124" s="49"/>
      <c r="O124" s="49"/>
      <c r="P124" s="49"/>
      <c r="Q124" s="49"/>
      <c r="R124" s="49"/>
      <c r="S124" s="49"/>
      <c r="T124" s="42"/>
      <c r="W124" s="48"/>
      <c r="X124" s="48"/>
      <c r="Y124" s="48"/>
      <c r="Z124" s="48"/>
      <c r="AA124" s="48"/>
      <c r="AB124" s="48"/>
      <c r="AC124" s="48"/>
      <c r="AP124" s="48"/>
      <c r="AQ124" s="48"/>
      <c r="AR124" s="48"/>
      <c r="AS124" s="48"/>
      <c r="AT124" s="48"/>
      <c r="AU124" s="48"/>
      <c r="AV124" s="48"/>
    </row>
    <row r="125" spans="1:58" ht="16.5">
      <c r="A125" s="44" t="s">
        <v>102</v>
      </c>
      <c r="B125" s="44" t="s">
        <v>8</v>
      </c>
      <c r="C125" s="44"/>
      <c r="D125" s="44"/>
      <c r="E125" s="45">
        <v>27.9</v>
      </c>
      <c r="F125" s="45"/>
      <c r="G125" s="45"/>
      <c r="H125" s="45"/>
      <c r="I125" s="45"/>
      <c r="J125" s="45"/>
      <c r="K125" s="44" t="s">
        <v>34</v>
      </c>
      <c r="L125" s="44">
        <v>100</v>
      </c>
      <c r="M125" s="44"/>
      <c r="N125" s="44"/>
      <c r="O125" s="44"/>
      <c r="P125" s="44"/>
      <c r="Q125" s="44"/>
      <c r="R125" s="44"/>
      <c r="S125" s="44"/>
      <c r="T125" s="44"/>
      <c r="W125" s="48"/>
      <c r="X125" s="48"/>
      <c r="Y125" s="48"/>
      <c r="Z125" s="48"/>
      <c r="AA125" s="48"/>
      <c r="AB125" s="48"/>
      <c r="AC125" s="48"/>
      <c r="AP125" s="48"/>
      <c r="AQ125" s="48"/>
      <c r="AR125" s="48"/>
      <c r="AS125" s="48"/>
      <c r="AT125" s="48"/>
      <c r="AU125" s="48"/>
      <c r="AV125" s="48"/>
    </row>
    <row r="126" spans="1:58" ht="16.5">
      <c r="A126" s="44"/>
      <c r="B126" s="44" t="s">
        <v>10</v>
      </c>
      <c r="C126" s="44"/>
      <c r="D126" s="44"/>
      <c r="E126" s="45">
        <v>27.16</v>
      </c>
      <c r="F126" s="45"/>
      <c r="G126" s="45"/>
      <c r="H126" s="45"/>
      <c r="I126" s="45"/>
      <c r="J126" s="45"/>
      <c r="K126" s="44" t="s">
        <v>34</v>
      </c>
      <c r="L126" s="44">
        <v>80</v>
      </c>
      <c r="M126" s="44"/>
      <c r="N126" s="44"/>
      <c r="O126" s="44"/>
      <c r="P126" s="44"/>
      <c r="Q126" s="44"/>
      <c r="R126" s="44"/>
      <c r="S126" s="44"/>
      <c r="T126" s="44"/>
      <c r="W126" s="48"/>
      <c r="X126" s="48"/>
      <c r="Y126" s="48"/>
      <c r="Z126" s="48"/>
      <c r="AA126" s="48"/>
      <c r="AB126" s="48"/>
      <c r="AC126" s="48"/>
      <c r="AP126" s="48"/>
      <c r="AQ126" s="48"/>
      <c r="AR126" s="48"/>
      <c r="AS126" s="48"/>
      <c r="AT126" s="48"/>
      <c r="AU126" s="48"/>
      <c r="AV126" s="48"/>
    </row>
    <row r="127" spans="1:58" ht="16.5">
      <c r="A127" s="42" t="s">
        <v>103</v>
      </c>
      <c r="B127" s="42" t="s">
        <v>10</v>
      </c>
      <c r="C127" s="49"/>
      <c r="D127" s="49"/>
      <c r="E127" s="43">
        <v>37.799999999999997</v>
      </c>
      <c r="F127" s="43"/>
      <c r="G127" s="43"/>
      <c r="H127" s="43"/>
      <c r="I127" s="43"/>
      <c r="J127" s="43"/>
      <c r="K127" s="42" t="s">
        <v>34</v>
      </c>
      <c r="L127" s="42">
        <v>120</v>
      </c>
      <c r="M127" s="42"/>
      <c r="N127" s="49"/>
      <c r="O127" s="49"/>
      <c r="P127" s="49"/>
      <c r="Q127" s="49"/>
      <c r="R127" s="49"/>
      <c r="S127" s="49"/>
      <c r="T127" s="42"/>
      <c r="W127" s="48"/>
      <c r="X127" s="48"/>
      <c r="Y127" s="48"/>
      <c r="Z127" s="48"/>
      <c r="AA127" s="48"/>
      <c r="AB127" s="48"/>
      <c r="AC127" s="48"/>
      <c r="AP127" s="48"/>
      <c r="AQ127" s="48"/>
      <c r="AR127" s="48"/>
      <c r="AS127" s="48"/>
      <c r="AT127" s="48"/>
      <c r="AU127" s="48"/>
      <c r="AV127" s="48"/>
    </row>
    <row r="128" spans="1:58" s="39" customFormat="1" ht="16.5">
      <c r="A128" s="44" t="s">
        <v>104</v>
      </c>
      <c r="B128" s="44" t="s">
        <v>8</v>
      </c>
      <c r="C128" s="44"/>
      <c r="D128" s="44"/>
      <c r="E128" s="45">
        <v>32.1</v>
      </c>
      <c r="F128" s="45"/>
      <c r="G128" s="45"/>
      <c r="H128" s="45"/>
      <c r="I128" s="45"/>
      <c r="J128" s="45"/>
      <c r="K128" s="44" t="s">
        <v>34</v>
      </c>
      <c r="L128" s="44">
        <v>80</v>
      </c>
      <c r="M128" s="44"/>
      <c r="N128" s="44"/>
      <c r="O128" s="44"/>
      <c r="P128" s="44"/>
      <c r="Q128" s="44"/>
      <c r="R128" s="44"/>
      <c r="S128" s="44"/>
      <c r="T128" s="44"/>
      <c r="V128"/>
      <c r="W128" s="48"/>
      <c r="X128" s="48"/>
      <c r="Y128" s="48"/>
      <c r="Z128" s="48"/>
      <c r="AA128" s="48"/>
      <c r="AB128" s="48"/>
      <c r="AC128" s="48"/>
      <c r="AD128" s="16"/>
      <c r="AE128" s="16"/>
      <c r="AF128" s="16"/>
      <c r="AG128" s="16"/>
      <c r="AH128" s="16"/>
      <c r="AI128" s="16"/>
      <c r="AJ128"/>
      <c r="AK128"/>
      <c r="AL128"/>
      <c r="AM128"/>
      <c r="AN128"/>
      <c r="AO128"/>
      <c r="AP128" s="48"/>
      <c r="AQ128" s="48"/>
      <c r="AR128" s="48"/>
      <c r="AS128" s="48"/>
      <c r="AT128" s="48"/>
      <c r="AU128" s="48"/>
      <c r="AV128" s="48"/>
      <c r="AW128"/>
      <c r="AX128"/>
      <c r="AY128"/>
      <c r="AZ128"/>
      <c r="BA128"/>
      <c r="BB128"/>
      <c r="BC128"/>
      <c r="BD128"/>
      <c r="BE128"/>
      <c r="BF128"/>
    </row>
    <row r="129" spans="1:58" s="39" customFormat="1" ht="16.5">
      <c r="A129" s="44"/>
      <c r="B129" s="44" t="s">
        <v>10</v>
      </c>
      <c r="C129" s="44"/>
      <c r="D129" s="44"/>
      <c r="E129" s="45">
        <v>21.2</v>
      </c>
      <c r="F129" s="45"/>
      <c r="G129" s="45"/>
      <c r="H129" s="45"/>
      <c r="I129" s="45"/>
      <c r="J129" s="45"/>
      <c r="K129" s="44" t="s">
        <v>34</v>
      </c>
      <c r="L129" s="44">
        <v>80</v>
      </c>
      <c r="M129" s="44" t="s">
        <v>52</v>
      </c>
      <c r="N129" s="44"/>
      <c r="O129" s="44"/>
      <c r="P129" s="44"/>
      <c r="Q129" s="44"/>
      <c r="R129" s="44"/>
      <c r="S129" s="44"/>
      <c r="T129" s="44"/>
      <c r="V129"/>
      <c r="W129" s="48"/>
      <c r="X129" s="48"/>
      <c r="Y129" s="48"/>
      <c r="Z129" s="48"/>
      <c r="AA129" s="48"/>
      <c r="AB129" s="48"/>
      <c r="AC129" s="48"/>
      <c r="AD129" s="16"/>
      <c r="AE129" s="16"/>
      <c r="AF129" s="16"/>
      <c r="AG129" s="16"/>
      <c r="AH129" s="16"/>
      <c r="AI129" s="16"/>
      <c r="AJ129"/>
      <c r="AK129"/>
      <c r="AL129"/>
      <c r="AM129"/>
      <c r="AN129"/>
      <c r="AO129"/>
      <c r="AP129" s="48"/>
      <c r="AQ129" s="48"/>
      <c r="AR129" s="48"/>
      <c r="AS129" s="48"/>
      <c r="AT129" s="48"/>
      <c r="AU129" s="48"/>
      <c r="AV129" s="48"/>
      <c r="AW129"/>
      <c r="AX129"/>
      <c r="AY129"/>
      <c r="AZ129"/>
      <c r="BA129"/>
      <c r="BB129"/>
      <c r="BC129"/>
      <c r="BD129"/>
      <c r="BE129"/>
      <c r="BF129"/>
    </row>
    <row r="130" spans="1:58" ht="16.5">
      <c r="A130" s="42" t="s">
        <v>105</v>
      </c>
      <c r="B130" s="42" t="s">
        <v>8</v>
      </c>
      <c r="C130" s="49"/>
      <c r="D130" s="49"/>
      <c r="E130" s="43">
        <v>23.9</v>
      </c>
      <c r="F130" s="43"/>
      <c r="G130" s="43"/>
      <c r="H130" s="43"/>
      <c r="I130" s="43"/>
      <c r="J130" s="43"/>
      <c r="K130" s="42" t="s">
        <v>13</v>
      </c>
      <c r="L130" s="42">
        <v>80</v>
      </c>
      <c r="M130" s="42" t="s">
        <v>106</v>
      </c>
      <c r="N130" s="49"/>
      <c r="O130" s="49"/>
      <c r="P130" s="49"/>
      <c r="Q130" s="49"/>
      <c r="R130" s="49"/>
      <c r="S130" s="49"/>
      <c r="T130" s="42"/>
      <c r="W130" s="48"/>
      <c r="X130" s="48"/>
      <c r="Y130" s="48"/>
      <c r="Z130" s="48"/>
      <c r="AA130" s="48"/>
      <c r="AB130" s="48"/>
      <c r="AC130" s="48"/>
      <c r="AP130" s="48"/>
      <c r="AQ130" s="48"/>
      <c r="AR130" s="48"/>
      <c r="AS130" s="48"/>
      <c r="AT130" s="48"/>
      <c r="AU130" s="48"/>
      <c r="AV130" s="48"/>
    </row>
    <row r="131" spans="1:58" ht="16.5">
      <c r="A131" s="42"/>
      <c r="B131" s="42" t="s">
        <v>12</v>
      </c>
      <c r="C131" s="49"/>
      <c r="D131" s="49"/>
      <c r="E131" s="43">
        <v>6.4</v>
      </c>
      <c r="F131" s="43"/>
      <c r="G131" s="43"/>
      <c r="H131" s="43"/>
      <c r="I131" s="43"/>
      <c r="J131" s="43"/>
      <c r="K131" s="42" t="s">
        <v>13</v>
      </c>
      <c r="L131" s="42">
        <v>80</v>
      </c>
      <c r="M131" s="42" t="s">
        <v>106</v>
      </c>
      <c r="N131" s="49"/>
      <c r="O131" s="49"/>
      <c r="P131" s="49"/>
      <c r="Q131" s="49"/>
      <c r="R131" s="49"/>
      <c r="S131" s="49"/>
      <c r="T131" s="42"/>
      <c r="W131" s="48"/>
      <c r="X131" s="48"/>
      <c r="Y131" s="48"/>
      <c r="Z131" s="48"/>
      <c r="AA131" s="48"/>
      <c r="AB131" s="48"/>
      <c r="AC131" s="48"/>
      <c r="AP131" s="48"/>
      <c r="AQ131" s="48"/>
      <c r="AR131" s="48"/>
      <c r="AS131" s="48"/>
      <c r="AT131" s="48"/>
      <c r="AU131" s="48"/>
      <c r="AV131" s="48"/>
    </row>
    <row r="132" spans="1:58" s="39" customFormat="1" ht="16.5">
      <c r="A132" s="44" t="s">
        <v>107</v>
      </c>
      <c r="B132" s="44" t="s">
        <v>8</v>
      </c>
      <c r="C132" s="44"/>
      <c r="D132" s="44"/>
      <c r="E132" s="45">
        <v>28.843</v>
      </c>
      <c r="F132" s="45"/>
      <c r="G132" s="45"/>
      <c r="H132" s="45"/>
      <c r="I132" s="45"/>
      <c r="J132" s="45"/>
      <c r="K132" s="44" t="s">
        <v>34</v>
      </c>
      <c r="L132" s="44">
        <v>80</v>
      </c>
      <c r="M132" s="44"/>
      <c r="N132" s="44"/>
      <c r="O132" s="44"/>
      <c r="P132" s="44"/>
      <c r="Q132" s="44"/>
      <c r="R132" s="44"/>
      <c r="S132" s="44"/>
      <c r="T132" s="44"/>
      <c r="V132"/>
      <c r="W132" s="48"/>
      <c r="X132" s="48"/>
      <c r="Y132" s="48"/>
      <c r="Z132" s="48"/>
      <c r="AA132" s="48"/>
      <c r="AB132" s="48"/>
      <c r="AC132" s="48"/>
      <c r="AD132" s="16"/>
      <c r="AE132" s="16"/>
      <c r="AF132" s="16"/>
      <c r="AG132" s="16"/>
      <c r="AH132" s="16"/>
      <c r="AI132" s="16"/>
      <c r="AJ132"/>
      <c r="AK132"/>
      <c r="AL132"/>
      <c r="AM132"/>
      <c r="AN132"/>
      <c r="AO132"/>
      <c r="AP132" s="48"/>
      <c r="AQ132" s="48"/>
      <c r="AR132" s="48"/>
      <c r="AS132" s="48"/>
      <c r="AT132" s="48"/>
      <c r="AU132" s="48"/>
      <c r="AV132" s="48"/>
      <c r="AW132"/>
      <c r="AX132"/>
      <c r="AY132"/>
      <c r="AZ132"/>
      <c r="BA132"/>
      <c r="BB132"/>
      <c r="BC132"/>
      <c r="BD132"/>
      <c r="BE132"/>
      <c r="BF132"/>
    </row>
    <row r="133" spans="1:58" s="39" customFormat="1" ht="16.5">
      <c r="A133" s="44"/>
      <c r="B133" s="44" t="s">
        <v>10</v>
      </c>
      <c r="C133" s="44"/>
      <c r="D133" s="44"/>
      <c r="E133" s="45">
        <v>19.63</v>
      </c>
      <c r="F133" s="45"/>
      <c r="G133" s="45"/>
      <c r="H133" s="45"/>
      <c r="I133" s="45"/>
      <c r="J133" s="45"/>
      <c r="K133" s="44" t="s">
        <v>34</v>
      </c>
      <c r="L133" s="44">
        <v>80</v>
      </c>
      <c r="M133" s="44" t="s">
        <v>108</v>
      </c>
      <c r="N133" s="44"/>
      <c r="O133" s="44"/>
      <c r="P133" s="44"/>
      <c r="Q133" s="44"/>
      <c r="R133" s="44"/>
      <c r="S133" s="44"/>
      <c r="T133" s="44"/>
      <c r="V133"/>
      <c r="W133" s="48"/>
      <c r="X133" s="48"/>
      <c r="Y133" s="48"/>
      <c r="Z133" s="48"/>
      <c r="AA133" s="48"/>
      <c r="AB133" s="48"/>
      <c r="AC133" s="48"/>
      <c r="AD133" s="16"/>
      <c r="AE133" s="16"/>
      <c r="AF133" s="16"/>
      <c r="AG133" s="16"/>
      <c r="AH133" s="16"/>
      <c r="AI133" s="16"/>
      <c r="AJ133"/>
      <c r="AK133"/>
      <c r="AL133"/>
      <c r="AM133"/>
      <c r="AN133"/>
      <c r="AO133"/>
      <c r="AP133" s="48"/>
      <c r="AQ133" s="48"/>
      <c r="AR133" s="48"/>
      <c r="AS133" s="48"/>
      <c r="AT133" s="48"/>
      <c r="AU133" s="48"/>
      <c r="AV133" s="48"/>
      <c r="AW133"/>
      <c r="AX133"/>
      <c r="AY133"/>
      <c r="AZ133"/>
      <c r="BA133"/>
      <c r="BB133"/>
      <c r="BC133"/>
      <c r="BD133"/>
      <c r="BE133"/>
      <c r="BF133"/>
    </row>
    <row r="134" spans="1:58" s="38" customFormat="1" ht="16.5">
      <c r="A134" s="42" t="s">
        <v>109</v>
      </c>
      <c r="B134" s="42" t="s">
        <v>10</v>
      </c>
      <c r="C134" s="49"/>
      <c r="D134" s="49"/>
      <c r="E134" s="43">
        <v>21.6</v>
      </c>
      <c r="F134" s="43"/>
      <c r="G134" s="43"/>
      <c r="H134" s="43"/>
      <c r="I134" s="43"/>
      <c r="J134" s="43"/>
      <c r="K134" s="42" t="s">
        <v>34</v>
      </c>
      <c r="L134" s="42">
        <v>80</v>
      </c>
      <c r="M134" s="42" t="s">
        <v>110</v>
      </c>
      <c r="N134" s="49"/>
      <c r="O134" s="49"/>
      <c r="P134" s="49"/>
      <c r="Q134" s="49"/>
      <c r="R134" s="49"/>
      <c r="S134" s="49"/>
      <c r="T134" s="42"/>
      <c r="V134"/>
      <c r="W134" s="48"/>
      <c r="X134" s="48"/>
      <c r="Y134" s="48"/>
      <c r="Z134" s="48"/>
      <c r="AA134" s="48"/>
      <c r="AB134" s="48"/>
      <c r="AC134" s="48"/>
      <c r="AD134" s="16"/>
      <c r="AE134" s="16"/>
      <c r="AF134" s="16"/>
      <c r="AG134" s="16"/>
      <c r="AH134" s="16"/>
      <c r="AI134" s="16"/>
      <c r="AJ134"/>
      <c r="AK134"/>
      <c r="AL134"/>
      <c r="AM134"/>
      <c r="AN134"/>
      <c r="AO134"/>
      <c r="AP134" s="48"/>
      <c r="AQ134" s="48"/>
      <c r="AR134" s="48"/>
      <c r="AS134" s="48"/>
      <c r="AT134" s="48"/>
      <c r="AU134" s="48"/>
      <c r="AV134" s="48"/>
      <c r="AW134"/>
      <c r="AX134"/>
      <c r="AY134"/>
      <c r="AZ134"/>
      <c r="BA134"/>
      <c r="BB134"/>
      <c r="BC134"/>
      <c r="BD134"/>
      <c r="BE134"/>
      <c r="BF134"/>
    </row>
    <row r="135" spans="1:58" s="38" customFormat="1" ht="16.5">
      <c r="B135" s="42" t="s">
        <v>12</v>
      </c>
      <c r="C135" s="49"/>
      <c r="D135" s="49"/>
      <c r="E135" s="43">
        <v>25.2</v>
      </c>
      <c r="F135" s="43"/>
      <c r="G135" s="43"/>
      <c r="H135" s="43"/>
      <c r="I135" s="43"/>
      <c r="J135" s="43"/>
      <c r="K135" s="42" t="s">
        <v>34</v>
      </c>
      <c r="L135" s="42">
        <v>80</v>
      </c>
      <c r="M135" s="42"/>
      <c r="N135" s="49"/>
      <c r="O135" s="49"/>
      <c r="P135" s="49"/>
      <c r="Q135" s="49"/>
      <c r="R135" s="49"/>
      <c r="S135" s="49"/>
      <c r="T135" s="42"/>
      <c r="V135"/>
      <c r="W135" s="48"/>
      <c r="X135" s="48"/>
      <c r="Y135" s="48"/>
      <c r="Z135" s="48"/>
      <c r="AA135" s="48"/>
      <c r="AB135" s="48"/>
      <c r="AC135" s="48"/>
      <c r="AD135" s="16"/>
      <c r="AE135" s="16"/>
      <c r="AF135" s="16"/>
      <c r="AG135" s="16"/>
      <c r="AH135" s="16"/>
      <c r="AI135" s="16"/>
      <c r="AJ135"/>
      <c r="AK135"/>
      <c r="AL135"/>
      <c r="AM135"/>
      <c r="AN135"/>
      <c r="AO135"/>
      <c r="AP135" s="48"/>
      <c r="AQ135" s="48"/>
      <c r="AR135" s="48"/>
      <c r="AS135" s="48"/>
      <c r="AT135" s="48"/>
      <c r="AU135" s="48"/>
      <c r="AV135" s="48"/>
      <c r="AW135"/>
      <c r="AX135"/>
      <c r="AY135"/>
      <c r="AZ135"/>
      <c r="BA135"/>
      <c r="BB135"/>
      <c r="BC135"/>
      <c r="BD135"/>
      <c r="BE135"/>
      <c r="BF135"/>
    </row>
    <row r="136" spans="1:58" ht="16.5">
      <c r="A136" s="44" t="s">
        <v>111</v>
      </c>
      <c r="B136" s="44" t="s">
        <v>8</v>
      </c>
      <c r="C136" s="44"/>
      <c r="D136" s="44"/>
      <c r="E136" s="45">
        <v>24.89</v>
      </c>
      <c r="F136" s="45"/>
      <c r="G136" s="45"/>
      <c r="H136" s="45"/>
      <c r="I136" s="45"/>
      <c r="J136" s="45"/>
      <c r="K136" s="44" t="s">
        <v>34</v>
      </c>
      <c r="L136" s="44">
        <v>80</v>
      </c>
      <c r="M136" s="44"/>
      <c r="N136" s="44"/>
      <c r="O136" s="44"/>
      <c r="P136" s="44"/>
      <c r="Q136" s="44"/>
      <c r="R136" s="44"/>
      <c r="S136" s="44"/>
      <c r="T136" s="44"/>
      <c r="W136" s="48"/>
      <c r="X136" s="48"/>
      <c r="Y136" s="48"/>
      <c r="Z136" s="48"/>
      <c r="AA136" s="48"/>
      <c r="AB136" s="48"/>
      <c r="AC136" s="48"/>
      <c r="AP136" s="48"/>
      <c r="AQ136" s="48"/>
      <c r="AR136" s="48"/>
      <c r="AS136" s="48"/>
      <c r="AT136" s="48"/>
      <c r="AU136" s="48"/>
      <c r="AV136" s="48"/>
    </row>
    <row r="137" spans="1:58" s="38" customFormat="1" ht="16.5">
      <c r="A137" s="42" t="s">
        <v>112</v>
      </c>
      <c r="B137" s="42" t="s">
        <v>8</v>
      </c>
      <c r="C137" s="49"/>
      <c r="D137" s="49"/>
      <c r="E137" s="43">
        <v>24.58</v>
      </c>
      <c r="F137" s="43"/>
      <c r="G137" s="43"/>
      <c r="H137" s="43"/>
      <c r="I137" s="43"/>
      <c r="J137" s="43"/>
      <c r="K137" s="42" t="s">
        <v>34</v>
      </c>
      <c r="L137" s="42">
        <v>80</v>
      </c>
      <c r="M137" s="42"/>
      <c r="N137" s="49"/>
      <c r="O137" s="49"/>
      <c r="P137" s="49"/>
      <c r="Q137" s="49"/>
      <c r="R137" s="49"/>
      <c r="S137" s="49"/>
      <c r="T137" s="42"/>
      <c r="V137"/>
      <c r="W137" s="48"/>
      <c r="X137" s="48"/>
      <c r="Y137" s="48"/>
      <c r="Z137" s="48"/>
      <c r="AA137" s="48"/>
      <c r="AB137" s="48"/>
      <c r="AC137" s="48"/>
      <c r="AD137" s="16"/>
      <c r="AE137" s="16"/>
      <c r="AF137" s="16"/>
      <c r="AG137" s="16"/>
      <c r="AH137" s="16"/>
      <c r="AI137" s="16"/>
      <c r="AJ137"/>
      <c r="AK137"/>
      <c r="AL137"/>
      <c r="AM137"/>
      <c r="AN137"/>
      <c r="AO137"/>
      <c r="AP137" s="48"/>
      <c r="AQ137" s="48"/>
      <c r="AR137" s="48"/>
      <c r="AS137" s="48"/>
      <c r="AT137" s="48"/>
      <c r="AU137" s="48"/>
      <c r="AV137" s="48"/>
      <c r="AW137"/>
      <c r="AX137"/>
      <c r="AY137"/>
      <c r="AZ137"/>
      <c r="BA137"/>
      <c r="BB137"/>
      <c r="BC137"/>
      <c r="BD137"/>
      <c r="BE137"/>
      <c r="BF137"/>
    </row>
    <row r="138" spans="1:58" s="38" customFormat="1" ht="16.5">
      <c r="A138" s="42"/>
      <c r="B138" s="42" t="s">
        <v>10</v>
      </c>
      <c r="C138" s="49"/>
      <c r="D138" s="49"/>
      <c r="E138" s="43">
        <v>27.8</v>
      </c>
      <c r="F138" s="43"/>
      <c r="G138" s="43"/>
      <c r="H138" s="43"/>
      <c r="I138" s="43"/>
      <c r="J138" s="43"/>
      <c r="K138" s="42" t="s">
        <v>34</v>
      </c>
      <c r="L138" s="42">
        <v>80</v>
      </c>
      <c r="M138" s="42" t="s">
        <v>78</v>
      </c>
      <c r="N138" s="49"/>
      <c r="O138" s="49"/>
      <c r="P138" s="49"/>
      <c r="Q138" s="49"/>
      <c r="R138" s="49"/>
      <c r="S138" s="49"/>
      <c r="T138" s="42"/>
      <c r="V138"/>
      <c r="W138" s="48"/>
      <c r="X138" s="48"/>
      <c r="Y138" s="48"/>
      <c r="Z138" s="48"/>
      <c r="AA138" s="48"/>
      <c r="AB138" s="48"/>
      <c r="AC138" s="48"/>
      <c r="AD138" s="16"/>
      <c r="AE138" s="16"/>
      <c r="AF138" s="16"/>
      <c r="AG138" s="16"/>
      <c r="AH138" s="16"/>
      <c r="AI138" s="16"/>
      <c r="AJ138"/>
      <c r="AK138"/>
      <c r="AL138"/>
      <c r="AM138"/>
      <c r="AN138"/>
      <c r="AO138"/>
      <c r="AP138" s="48"/>
      <c r="AQ138" s="48"/>
      <c r="AR138" s="48"/>
      <c r="AS138" s="48"/>
      <c r="AT138" s="48"/>
      <c r="AU138" s="48"/>
      <c r="AV138" s="48"/>
      <c r="AW138"/>
      <c r="AX138"/>
      <c r="AY138"/>
      <c r="AZ138"/>
      <c r="BA138"/>
      <c r="BB138"/>
      <c r="BC138"/>
      <c r="BD138"/>
      <c r="BE138"/>
      <c r="BF138"/>
    </row>
    <row r="139" spans="1:58" ht="16.5">
      <c r="A139" s="44" t="s">
        <v>113</v>
      </c>
      <c r="B139" s="44" t="s">
        <v>114</v>
      </c>
      <c r="C139" s="44"/>
      <c r="D139" s="44"/>
      <c r="E139" s="45">
        <v>21.47</v>
      </c>
      <c r="F139" s="45"/>
      <c r="G139" s="45"/>
      <c r="H139" s="45"/>
      <c r="I139" s="45"/>
      <c r="J139" s="45"/>
      <c r="K139" s="44" t="s">
        <v>47</v>
      </c>
      <c r="L139" s="44">
        <v>80</v>
      </c>
      <c r="M139" s="44"/>
      <c r="N139" s="44"/>
      <c r="O139" s="44"/>
      <c r="P139" s="44"/>
      <c r="Q139" s="44"/>
      <c r="R139" s="44"/>
      <c r="S139" s="44"/>
      <c r="T139" s="44" t="s">
        <v>115</v>
      </c>
      <c r="W139" s="48"/>
      <c r="X139" s="48"/>
      <c r="Y139" s="48"/>
      <c r="Z139" s="48"/>
      <c r="AA139" s="48"/>
      <c r="AB139" s="48"/>
      <c r="AC139" s="48"/>
      <c r="AP139" s="48"/>
      <c r="AQ139" s="48"/>
      <c r="AR139" s="48"/>
      <c r="AS139" s="48"/>
      <c r="AT139" s="48"/>
      <c r="AU139" s="48"/>
      <c r="AV139" s="48"/>
    </row>
    <row r="140" spans="1:58" s="38" customFormat="1" ht="16.5">
      <c r="A140" s="42" t="s">
        <v>116</v>
      </c>
      <c r="B140" s="42" t="s">
        <v>8</v>
      </c>
      <c r="C140" s="49"/>
      <c r="D140" s="49"/>
      <c r="E140" s="43">
        <v>17.47</v>
      </c>
      <c r="F140" s="43"/>
      <c r="G140" s="43"/>
      <c r="H140" s="43"/>
      <c r="I140" s="43"/>
      <c r="J140" s="43"/>
      <c r="K140" s="42" t="s">
        <v>34</v>
      </c>
      <c r="L140" s="42">
        <v>80</v>
      </c>
      <c r="M140" s="42"/>
      <c r="N140" s="49"/>
      <c r="O140" s="49"/>
      <c r="P140" s="49"/>
      <c r="Q140" s="49"/>
      <c r="R140" s="49"/>
      <c r="S140" s="49"/>
      <c r="T140" s="50"/>
      <c r="V140"/>
      <c r="W140" s="48"/>
      <c r="X140" s="48"/>
      <c r="Y140" s="48"/>
      <c r="Z140" s="48"/>
      <c r="AA140" s="48"/>
      <c r="AB140" s="48"/>
      <c r="AC140" s="48"/>
      <c r="AD140" s="16"/>
      <c r="AE140" s="16"/>
      <c r="AF140" s="16"/>
      <c r="AG140" s="16"/>
      <c r="AH140" s="16"/>
      <c r="AI140" s="16"/>
      <c r="AJ140"/>
      <c r="AK140"/>
      <c r="AL140"/>
      <c r="AM140"/>
      <c r="AN140"/>
      <c r="AO140"/>
      <c r="AP140" s="48"/>
      <c r="AQ140" s="48"/>
      <c r="AR140" s="48"/>
      <c r="AS140" s="48"/>
      <c r="AT140" s="48"/>
      <c r="AU140" s="48"/>
      <c r="AV140" s="48"/>
      <c r="AW140"/>
      <c r="AX140"/>
      <c r="AY140"/>
      <c r="AZ140"/>
      <c r="BA140"/>
      <c r="BB140"/>
      <c r="BC140"/>
      <c r="BD140"/>
      <c r="BE140"/>
      <c r="BF140"/>
    </row>
    <row r="141" spans="1:58" s="38" customFormat="1" ht="16.5">
      <c r="A141" s="42"/>
      <c r="B141" s="42" t="s">
        <v>12</v>
      </c>
      <c r="C141" s="49"/>
      <c r="D141" s="49"/>
      <c r="E141" s="43">
        <v>5.45</v>
      </c>
      <c r="F141" s="43"/>
      <c r="G141" s="43"/>
      <c r="H141" s="43"/>
      <c r="I141" s="43"/>
      <c r="J141" s="43"/>
      <c r="K141" s="42" t="s">
        <v>34</v>
      </c>
      <c r="L141" s="42">
        <v>80</v>
      </c>
      <c r="M141" s="42"/>
      <c r="N141" s="49"/>
      <c r="O141" s="49"/>
      <c r="P141" s="49"/>
      <c r="Q141" s="49"/>
      <c r="R141" s="49"/>
      <c r="S141" s="49"/>
      <c r="T141" s="50"/>
      <c r="V141"/>
      <c r="W141" s="48"/>
      <c r="X141" s="48"/>
      <c r="Y141" s="48"/>
      <c r="Z141" s="48"/>
      <c r="AA141" s="48"/>
      <c r="AB141" s="48"/>
      <c r="AC141" s="48"/>
      <c r="AD141" s="16"/>
      <c r="AE141" s="16"/>
      <c r="AF141" s="16"/>
      <c r="AG141" s="16"/>
      <c r="AH141" s="16"/>
      <c r="AI141" s="16"/>
      <c r="AJ141"/>
      <c r="AK141"/>
      <c r="AL141"/>
      <c r="AM141"/>
      <c r="AN141"/>
      <c r="AO141"/>
      <c r="AP141" s="48"/>
      <c r="AQ141" s="48"/>
      <c r="AR141" s="48"/>
      <c r="AS141" s="48"/>
      <c r="AT141" s="48"/>
      <c r="AU141" s="48"/>
      <c r="AV141" s="48"/>
      <c r="AW141"/>
      <c r="AX141"/>
      <c r="AY141"/>
      <c r="AZ141"/>
      <c r="BA141"/>
      <c r="BB141"/>
      <c r="BC141"/>
      <c r="BD141"/>
      <c r="BE141"/>
      <c r="BF141"/>
    </row>
    <row r="142" spans="1:58" s="39" customFormat="1" ht="16.5">
      <c r="A142" s="44" t="s">
        <v>117</v>
      </c>
      <c r="B142" s="44" t="s">
        <v>8</v>
      </c>
      <c r="C142" s="44"/>
      <c r="D142" s="44"/>
      <c r="E142" s="45">
        <v>30.3</v>
      </c>
      <c r="F142" s="45"/>
      <c r="G142" s="45"/>
      <c r="H142" s="45"/>
      <c r="I142" s="45"/>
      <c r="J142" s="45"/>
      <c r="K142" s="44" t="s">
        <v>34</v>
      </c>
      <c r="L142" s="44">
        <v>80</v>
      </c>
      <c r="M142" s="44" t="s">
        <v>118</v>
      </c>
      <c r="N142" s="44"/>
      <c r="O142" s="44"/>
      <c r="P142" s="44"/>
      <c r="Q142" s="44"/>
      <c r="R142" s="44"/>
      <c r="S142" s="44"/>
      <c r="T142" s="44"/>
      <c r="V142"/>
      <c r="W142" s="48"/>
      <c r="X142" s="48"/>
      <c r="Y142" s="48"/>
      <c r="Z142" s="48"/>
      <c r="AA142" s="48"/>
      <c r="AB142" s="48"/>
      <c r="AC142" s="48"/>
      <c r="AD142" s="16"/>
      <c r="AE142" s="16"/>
      <c r="AF142" s="16"/>
      <c r="AG142" s="16"/>
      <c r="AH142" s="16"/>
      <c r="AI142" s="16"/>
      <c r="AJ142"/>
      <c r="AK142"/>
      <c r="AL142"/>
      <c r="AM142"/>
      <c r="AN142"/>
      <c r="AO142"/>
      <c r="AP142" s="48"/>
      <c r="AQ142" s="48"/>
      <c r="AR142" s="48"/>
      <c r="AS142" s="48"/>
      <c r="AT142" s="48"/>
      <c r="AU142" s="48"/>
      <c r="AV142" s="48"/>
      <c r="AW142"/>
      <c r="AX142"/>
      <c r="AY142"/>
      <c r="AZ142"/>
      <c r="BA142"/>
      <c r="BB142"/>
      <c r="BC142"/>
      <c r="BD142"/>
      <c r="BE142"/>
      <c r="BF142"/>
    </row>
    <row r="143" spans="1:58" s="38" customFormat="1" ht="16.5">
      <c r="A143" s="42" t="s">
        <v>119</v>
      </c>
      <c r="B143" s="42" t="s">
        <v>8</v>
      </c>
      <c r="C143" s="49"/>
      <c r="D143" s="49"/>
      <c r="E143" s="43">
        <v>12.9</v>
      </c>
      <c r="F143" s="43"/>
      <c r="G143" s="43"/>
      <c r="H143" s="43"/>
      <c r="I143" s="43"/>
      <c r="J143" s="43"/>
      <c r="K143" s="42" t="s">
        <v>34</v>
      </c>
      <c r="L143" s="42">
        <v>80</v>
      </c>
      <c r="M143" s="42" t="s">
        <v>52</v>
      </c>
      <c r="N143" s="49"/>
      <c r="O143" s="49"/>
      <c r="P143" s="49"/>
      <c r="Q143" s="49"/>
      <c r="R143" s="49"/>
      <c r="S143" s="49"/>
      <c r="T143" s="42"/>
      <c r="V143"/>
      <c r="W143" s="48"/>
      <c r="X143" s="48"/>
      <c r="Y143" s="48"/>
      <c r="Z143" s="48"/>
      <c r="AA143" s="48"/>
      <c r="AB143" s="48"/>
      <c r="AC143" s="48"/>
      <c r="AD143" s="16"/>
      <c r="AE143" s="16"/>
      <c r="AF143" s="16"/>
      <c r="AG143" s="16"/>
      <c r="AH143" s="16"/>
      <c r="AI143" s="16"/>
      <c r="AJ143"/>
      <c r="AK143"/>
      <c r="AL143"/>
      <c r="AM143"/>
      <c r="AN143"/>
      <c r="AO143"/>
      <c r="AP143" s="48"/>
      <c r="AQ143" s="48"/>
      <c r="AR143" s="48"/>
      <c r="AS143" s="48"/>
      <c r="AT143" s="48"/>
      <c r="AU143" s="48"/>
      <c r="AV143" s="48"/>
      <c r="AW143"/>
      <c r="AX143"/>
      <c r="AY143"/>
      <c r="AZ143"/>
      <c r="BA143"/>
      <c r="BB143"/>
      <c r="BC143"/>
      <c r="BD143"/>
      <c r="BE143"/>
      <c r="BF143"/>
    </row>
    <row r="144" spans="1:58"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</row>
    <row r="146" spans="21:58">
      <c r="U146" t="s">
        <v>120</v>
      </c>
      <c r="V146" s="16"/>
      <c r="AJ146" s="16"/>
      <c r="AK146" s="16"/>
      <c r="AL146" s="16"/>
      <c r="AM146" s="16"/>
      <c r="AN146" s="16"/>
      <c r="AO146" s="29"/>
      <c r="AP146" s="29"/>
      <c r="AQ146" s="29"/>
      <c r="AR146" s="29"/>
      <c r="AS146" s="29"/>
      <c r="AT146" s="29"/>
      <c r="AU146" s="29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</row>
  </sheetData>
  <mergeCells count="1">
    <mergeCell ref="T140:T141"/>
  </mergeCells>
  <phoneticPr fontId="11" type="noConversion"/>
  <pageMargins left="0.69930555555555596" right="0.69930555555555596" top="0.75" bottom="0.75" header="0.3" footer="0.3"/>
  <pageSetup paperSize="13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44"/>
  <sheetViews>
    <sheetView topLeftCell="Q79" zoomScale="85" zoomScaleNormal="85" workbookViewId="0">
      <selection activeCell="AJ144" sqref="AJ144"/>
    </sheetView>
  </sheetViews>
  <sheetFormatPr defaultColWidth="9" defaultRowHeight="14.25"/>
  <cols>
    <col min="1" max="1" width="19.125" style="16" customWidth="1"/>
    <col min="2" max="2" width="22.25" style="16" customWidth="1"/>
    <col min="3" max="3" width="26.875" style="16" customWidth="1"/>
    <col min="4" max="4" width="18.625" style="16" customWidth="1"/>
    <col min="5" max="6" width="15.875" style="16" customWidth="1"/>
    <col min="7" max="7" width="36.625" style="16" customWidth="1"/>
    <col min="10" max="22" width="9.125" style="16"/>
    <col min="23" max="23" width="11.125" customWidth="1"/>
  </cols>
  <sheetData>
    <row r="1" spans="1:45" ht="28.5" customHeigh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I1" s="48">
        <v>430</v>
      </c>
      <c r="J1" s="48">
        <v>120</v>
      </c>
      <c r="K1" s="48">
        <v>100</v>
      </c>
      <c r="L1" s="48">
        <v>90</v>
      </c>
      <c r="M1" s="48">
        <v>80</v>
      </c>
      <c r="N1" s="48">
        <v>70</v>
      </c>
      <c r="O1" s="48">
        <v>60</v>
      </c>
      <c r="P1" s="48"/>
      <c r="Q1" s="16" t="s">
        <v>121</v>
      </c>
      <c r="R1" s="16" t="s">
        <v>122</v>
      </c>
      <c r="S1" s="16" t="s">
        <v>123</v>
      </c>
      <c r="T1" s="16" t="s">
        <v>124</v>
      </c>
      <c r="U1" s="16" t="s">
        <v>125</v>
      </c>
      <c r="V1" s="16" t="s">
        <v>126</v>
      </c>
      <c r="W1" s="16" t="s">
        <v>127</v>
      </c>
      <c r="X1" s="16" t="s">
        <v>128</v>
      </c>
      <c r="Y1" s="16" t="s">
        <v>129</v>
      </c>
      <c r="Z1" s="16" t="s">
        <v>130</v>
      </c>
      <c r="AA1" s="16"/>
      <c r="AB1" s="16">
        <v>430</v>
      </c>
      <c r="AC1" s="48">
        <v>120</v>
      </c>
      <c r="AD1" s="48">
        <v>100</v>
      </c>
      <c r="AE1" s="48">
        <v>90</v>
      </c>
      <c r="AF1" s="48">
        <v>80</v>
      </c>
      <c r="AG1" s="48">
        <v>70</v>
      </c>
      <c r="AH1" s="48">
        <v>60</v>
      </c>
      <c r="AI1" s="48"/>
      <c r="AJ1" s="16" t="s">
        <v>121</v>
      </c>
      <c r="AK1" s="16" t="s">
        <v>122</v>
      </c>
      <c r="AL1" s="16" t="s">
        <v>123</v>
      </c>
      <c r="AM1" s="16" t="s">
        <v>124</v>
      </c>
      <c r="AN1" s="16" t="s">
        <v>125</v>
      </c>
      <c r="AO1" s="16" t="s">
        <v>126</v>
      </c>
      <c r="AP1" s="16" t="s">
        <v>127</v>
      </c>
      <c r="AQ1" s="16" t="s">
        <v>128</v>
      </c>
      <c r="AR1" s="16" t="s">
        <v>129</v>
      </c>
      <c r="AS1" s="16" t="s">
        <v>130</v>
      </c>
    </row>
    <row r="2" spans="1:45" ht="16.5">
      <c r="A2" s="42" t="s">
        <v>7</v>
      </c>
      <c r="B2" s="42" t="s">
        <v>8</v>
      </c>
      <c r="C2" s="43">
        <v>36.9</v>
      </c>
      <c r="D2" s="42" t="s">
        <v>9</v>
      </c>
      <c r="E2" s="42">
        <v>80</v>
      </c>
      <c r="F2" s="42"/>
      <c r="G2" s="42"/>
      <c r="I2">
        <f>IF((ISNUMBER(FIND("430",E2))),1,0)</f>
        <v>0</v>
      </c>
      <c r="J2" s="48">
        <f>IF((ISNUMBER(FIND("120",E2))),1,0)</f>
        <v>0</v>
      </c>
      <c r="K2" s="48">
        <f>IF((ISNUMBER(FIND("100",E2))),1,0)</f>
        <v>0</v>
      </c>
      <c r="L2" s="48">
        <f>IF((ISNUMBER(FIND("90",E2))),1,0)</f>
        <v>0</v>
      </c>
      <c r="M2" s="48">
        <f>IF((ISNUMBER(FIND("80",E2))),1,0)</f>
        <v>1</v>
      </c>
      <c r="N2" s="48">
        <f>IF((ISNUMBER(FIND("70",E2))),1,0)</f>
        <v>0</v>
      </c>
      <c r="O2" s="48">
        <f>IF((ISNUMBER(FIND("60",E2))),1,0)</f>
        <v>0</v>
      </c>
      <c r="P2" s="48"/>
      <c r="Q2" s="16">
        <f>IF(AND(ISNUMBER(FIND("A",D2)),NOT(ISNUMBER(FIND("As",D2))),NOT(ISNUMBER(FIND("APM",D2)))),1,0)</f>
        <v>1</v>
      </c>
      <c r="R2" s="16">
        <f>IF((ISNUMBER(FIND("As",D2))),1,0)</f>
        <v>0</v>
      </c>
      <c r="S2" s="16">
        <f>IF((ISNUMBER(FIND("B",D2))),1,0)</f>
        <v>0</v>
      </c>
      <c r="T2" s="16">
        <f>IF((ISNUMBER(FIND("C",D2))),1,0)</f>
        <v>0</v>
      </c>
      <c r="U2" s="16">
        <f>IF((ISNUMBER(FIND("直线电机",D2))),1,0)</f>
        <v>0</v>
      </c>
      <c r="V2" s="16">
        <f>IF((ISNUMBER(FIND("高速磁浮",D2))),1,0)</f>
        <v>0</v>
      </c>
      <c r="W2">
        <f>IF((ISNUMBER(FIND("中低速磁浮",D2))),1,0)</f>
        <v>0</v>
      </c>
      <c r="X2">
        <f>IF((ISNUMBER(FIND("单轨",D2))),1,0)</f>
        <v>0</v>
      </c>
      <c r="Y2">
        <f>IF((ISNUMBER(FIND("轻轨",D2))),1,0)</f>
        <v>0</v>
      </c>
      <c r="Z2">
        <f>IF((ISNUMBER(FIND("APM",D2))),1,0)</f>
        <v>0</v>
      </c>
      <c r="AB2">
        <f>IF((ISNUMBER(FIND("430",E2))),C2,0)</f>
        <v>0</v>
      </c>
      <c r="AC2" s="48">
        <f>IF((ISNUMBER(FIND("120",E2))),C2,0)</f>
        <v>0</v>
      </c>
      <c r="AD2" s="48">
        <f>IF((ISNUMBER(FIND("100",E2))),C2,0)</f>
        <v>0</v>
      </c>
      <c r="AE2" s="48">
        <f>IF((ISNUMBER(FIND("90",E2))),C2,0)</f>
        <v>0</v>
      </c>
      <c r="AF2" s="48">
        <f>IF((ISNUMBER(FIND("80",E2))),C2,0)</f>
        <v>36.9</v>
      </c>
      <c r="AG2" s="48">
        <f>IF((ISNUMBER(FIND("70",E2))),C2,0)</f>
        <v>0</v>
      </c>
      <c r="AH2" s="48">
        <f>IF((ISNUMBER(FIND("60",E2))),C2,0)</f>
        <v>0</v>
      </c>
      <c r="AI2" s="48"/>
      <c r="AJ2">
        <f>IF(AND(ISNUMBER(FIND("A",D2)),NOT(ISNUMBER(FIND("As",D2))),NOT(ISNUMBER(FIND("APM",D2)))),C2,0)</f>
        <v>36.9</v>
      </c>
      <c r="AK2">
        <f>IF((ISNUMBER(FIND("As",D2))),C2,0)</f>
        <v>0</v>
      </c>
      <c r="AL2">
        <f>IF((ISNUMBER(FIND("B",D2))),C2,0)</f>
        <v>0</v>
      </c>
      <c r="AM2">
        <f>IF((ISNUMBER(FIND("C",D2))),C2,0)</f>
        <v>0</v>
      </c>
      <c r="AN2">
        <f>IF((ISNUMBER(FIND("直线电机",D2))),C2,0)</f>
        <v>0</v>
      </c>
      <c r="AO2">
        <f>IF((ISNUMBER(FIND("高速磁浮",D2))),C2,0)</f>
        <v>0</v>
      </c>
      <c r="AP2">
        <f>IF((ISNUMBER(FIND("中低速磁浮",D2))),C2,0)</f>
        <v>0</v>
      </c>
      <c r="AQ2">
        <f>IF((ISNUMBER(FIND("单轨",D2))),C2,0)</f>
        <v>0</v>
      </c>
      <c r="AR2">
        <f>IF((ISNUMBER(FIND("轻轨",D2))),C2,0)</f>
        <v>0</v>
      </c>
      <c r="AS2">
        <f>IF((ISNUMBER(FIND("APM",D2))),C2,0)</f>
        <v>0</v>
      </c>
    </row>
    <row r="3" spans="1:45" ht="16.5">
      <c r="A3" s="42"/>
      <c r="B3" s="42" t="s">
        <v>10</v>
      </c>
      <c r="C3" s="43">
        <v>60.3</v>
      </c>
      <c r="D3" s="42" t="s">
        <v>11</v>
      </c>
      <c r="E3" s="42">
        <v>80</v>
      </c>
      <c r="F3" s="42"/>
      <c r="G3" s="42"/>
      <c r="I3">
        <f t="shared" ref="I3:I66" si="0">IF((ISNUMBER(FIND("430",E3))),1,0)</f>
        <v>0</v>
      </c>
      <c r="J3" s="48">
        <f t="shared" ref="J3:J66" si="1">IF((ISNUMBER(FIND("120",E3))),1,0)</f>
        <v>0</v>
      </c>
      <c r="K3" s="48">
        <f t="shared" ref="K3:K66" si="2">IF((ISNUMBER(FIND("100",E3))),1,0)</f>
        <v>0</v>
      </c>
      <c r="L3" s="48">
        <f t="shared" ref="L3:L66" si="3">IF((ISNUMBER(FIND("90",E3))),1,0)</f>
        <v>0</v>
      </c>
      <c r="M3" s="48">
        <f t="shared" ref="M3:M66" si="4">IF((ISNUMBER(FIND("80",E3))),1,0)</f>
        <v>1</v>
      </c>
      <c r="N3" s="48">
        <f t="shared" ref="N3:N66" si="5">IF((ISNUMBER(FIND("70",E3))),1,0)</f>
        <v>0</v>
      </c>
      <c r="O3" s="48">
        <f t="shared" ref="O3:O66" si="6">IF((ISNUMBER(FIND("60",E3))),1,0)</f>
        <v>0</v>
      </c>
      <c r="P3" s="48"/>
      <c r="Q3" s="16">
        <f t="shared" ref="Q3:Q66" si="7">IF(AND(ISNUMBER(FIND("A",D3)),NOT(ISNUMBER(FIND("As",D3))),NOT(ISNUMBER(FIND("APM",D3)))),1,0)</f>
        <v>1</v>
      </c>
      <c r="R3" s="16">
        <f t="shared" ref="R3:R66" si="8">IF((ISNUMBER(FIND("As",D3))),1,0)</f>
        <v>0</v>
      </c>
      <c r="S3" s="16">
        <f t="shared" ref="S3:S66" si="9">IF((ISNUMBER(FIND("B",D3))),1,0)</f>
        <v>0</v>
      </c>
      <c r="T3" s="16">
        <f t="shared" ref="T3:T66" si="10">IF((ISNUMBER(FIND("C",D3))),1,0)</f>
        <v>0</v>
      </c>
      <c r="U3" s="16">
        <f t="shared" ref="U3:U66" si="11">IF((ISNUMBER(FIND("直线电机",D3))),1,0)</f>
        <v>0</v>
      </c>
      <c r="V3" s="16">
        <f t="shared" ref="V3:V66" si="12">IF((ISNUMBER(FIND("高速磁浮",D3))),1,0)</f>
        <v>0</v>
      </c>
      <c r="W3">
        <f t="shared" ref="W3:W66" si="13">IF((ISNUMBER(FIND("中低速磁浮",D3))),1,0)</f>
        <v>0</v>
      </c>
      <c r="X3">
        <f t="shared" ref="X3:X66" si="14">IF((ISNUMBER(FIND("单轨",D3))),1,0)</f>
        <v>0</v>
      </c>
      <c r="Y3">
        <f t="shared" ref="Y3:Y66" si="15">IF((ISNUMBER(FIND("轻轨",D3))),1,0)</f>
        <v>0</v>
      </c>
      <c r="Z3">
        <f t="shared" ref="Z3:Z66" si="16">IF((ISNUMBER(FIND("APM",D3))),1,0)</f>
        <v>0</v>
      </c>
      <c r="AB3">
        <f t="shared" ref="AB3:AB66" si="17">IF((ISNUMBER(FIND("430",E3))),C3,0)</f>
        <v>0</v>
      </c>
      <c r="AC3" s="48">
        <f t="shared" ref="AC3:AC66" si="18">IF((ISNUMBER(FIND("120",E3))),C3,0)</f>
        <v>0</v>
      </c>
      <c r="AD3" s="48">
        <f t="shared" ref="AD3:AD66" si="19">IF((ISNUMBER(FIND("100",E3))),C3,0)</f>
        <v>0</v>
      </c>
      <c r="AE3" s="48">
        <f t="shared" ref="AE3:AE66" si="20">IF((ISNUMBER(FIND("90",E3))),C3,0)</f>
        <v>0</v>
      </c>
      <c r="AF3" s="48">
        <f t="shared" ref="AF3:AF66" si="21">IF((ISNUMBER(FIND("80",E3))),C3,0)</f>
        <v>60.3</v>
      </c>
      <c r="AG3" s="48">
        <f t="shared" ref="AG3:AG66" si="22">IF((ISNUMBER(FIND("70",E3))),C3,0)</f>
        <v>0</v>
      </c>
      <c r="AH3" s="48">
        <f t="shared" ref="AH3:AH66" si="23">IF((ISNUMBER(FIND("60",E3))),C3,0)</f>
        <v>0</v>
      </c>
      <c r="AI3" s="48"/>
      <c r="AJ3">
        <f t="shared" ref="AJ3:AJ66" si="24">IF(AND(ISNUMBER(FIND("A",D3)),NOT(ISNUMBER(FIND("As",D3))),NOT(ISNUMBER(FIND("APM",D3)))),C3,0)</f>
        <v>60.3</v>
      </c>
      <c r="AK3">
        <f t="shared" ref="AK3:AK66" si="25">IF((ISNUMBER(FIND("As",D3))),C3,0)</f>
        <v>0</v>
      </c>
      <c r="AL3">
        <f t="shared" ref="AL3:AL66" si="26">IF((ISNUMBER(FIND("B",D3))),C3,0)</f>
        <v>0</v>
      </c>
      <c r="AM3">
        <f t="shared" ref="AM3:AM66" si="27">IF((ISNUMBER(FIND("C",D3))),C3,0)</f>
        <v>0</v>
      </c>
      <c r="AN3">
        <f t="shared" ref="AN3:AN66" si="28">IF((ISNUMBER(FIND("直线电机",D3))),C3,0)</f>
        <v>0</v>
      </c>
      <c r="AO3">
        <f t="shared" ref="AO3:AO66" si="29">IF((ISNUMBER(FIND("高速磁浮",D3))),C3,0)</f>
        <v>0</v>
      </c>
      <c r="AP3">
        <f t="shared" ref="AP3:AP66" si="30">IF((ISNUMBER(FIND("中低速磁浮",D3))),C3,0)</f>
        <v>0</v>
      </c>
      <c r="AQ3">
        <f t="shared" ref="AQ3:AQ66" si="31">IF((ISNUMBER(FIND("单轨",D3))),C3,0)</f>
        <v>0</v>
      </c>
      <c r="AR3">
        <f t="shared" ref="AR3:AR66" si="32">IF((ISNUMBER(FIND("轻轨",D3))),C3,0)</f>
        <v>0</v>
      </c>
      <c r="AS3">
        <f t="shared" ref="AS3:AS66" si="33">IF((ISNUMBER(FIND("APM",D3))),C3,0)</f>
        <v>0</v>
      </c>
    </row>
    <row r="4" spans="1:45" ht="16.5">
      <c r="A4" s="42"/>
      <c r="B4" s="42" t="s">
        <v>12</v>
      </c>
      <c r="C4" s="43">
        <v>40.200000000000003</v>
      </c>
      <c r="D4" s="42" t="s">
        <v>13</v>
      </c>
      <c r="E4" s="42">
        <v>80</v>
      </c>
      <c r="F4" s="42"/>
      <c r="G4" s="42"/>
      <c r="I4">
        <f t="shared" si="0"/>
        <v>0</v>
      </c>
      <c r="J4" s="48">
        <f t="shared" si="1"/>
        <v>0</v>
      </c>
      <c r="K4" s="48">
        <f t="shared" si="2"/>
        <v>0</v>
      </c>
      <c r="L4" s="48">
        <f t="shared" si="3"/>
        <v>0</v>
      </c>
      <c r="M4" s="48">
        <f t="shared" si="4"/>
        <v>1</v>
      </c>
      <c r="N4" s="48">
        <f t="shared" si="5"/>
        <v>0</v>
      </c>
      <c r="O4" s="48">
        <f t="shared" si="6"/>
        <v>0</v>
      </c>
      <c r="P4" s="48"/>
      <c r="Q4" s="16">
        <f t="shared" si="7"/>
        <v>1</v>
      </c>
      <c r="R4" s="16">
        <f t="shared" si="8"/>
        <v>0</v>
      </c>
      <c r="S4" s="16">
        <f t="shared" si="9"/>
        <v>0</v>
      </c>
      <c r="T4" s="16">
        <f t="shared" si="10"/>
        <v>0</v>
      </c>
      <c r="U4" s="16">
        <f t="shared" si="11"/>
        <v>0</v>
      </c>
      <c r="V4" s="16">
        <f t="shared" si="12"/>
        <v>0</v>
      </c>
      <c r="W4">
        <f t="shared" si="13"/>
        <v>0</v>
      </c>
      <c r="X4">
        <f t="shared" si="14"/>
        <v>0</v>
      </c>
      <c r="Y4">
        <f t="shared" si="15"/>
        <v>0</v>
      </c>
      <c r="Z4">
        <f t="shared" si="16"/>
        <v>0</v>
      </c>
      <c r="AB4">
        <f t="shared" si="17"/>
        <v>0</v>
      </c>
      <c r="AC4" s="48">
        <f t="shared" si="18"/>
        <v>0</v>
      </c>
      <c r="AD4" s="48">
        <f t="shared" si="19"/>
        <v>0</v>
      </c>
      <c r="AE4" s="48">
        <f t="shared" si="20"/>
        <v>0</v>
      </c>
      <c r="AF4" s="48">
        <f t="shared" si="21"/>
        <v>40.200000000000003</v>
      </c>
      <c r="AG4" s="48">
        <f t="shared" si="22"/>
        <v>0</v>
      </c>
      <c r="AH4" s="48">
        <f t="shared" si="23"/>
        <v>0</v>
      </c>
      <c r="AI4" s="48"/>
      <c r="AJ4">
        <f t="shared" si="24"/>
        <v>40.200000000000003</v>
      </c>
      <c r="AK4">
        <f t="shared" si="25"/>
        <v>0</v>
      </c>
      <c r="AL4">
        <f t="shared" si="26"/>
        <v>0</v>
      </c>
      <c r="AM4">
        <f t="shared" si="27"/>
        <v>0</v>
      </c>
      <c r="AN4">
        <f t="shared" si="28"/>
        <v>0</v>
      </c>
      <c r="AO4">
        <f t="shared" si="29"/>
        <v>0</v>
      </c>
      <c r="AP4">
        <f t="shared" si="30"/>
        <v>0</v>
      </c>
      <c r="AQ4">
        <f t="shared" si="31"/>
        <v>0</v>
      </c>
      <c r="AR4">
        <f t="shared" si="32"/>
        <v>0</v>
      </c>
      <c r="AS4">
        <f t="shared" si="33"/>
        <v>0</v>
      </c>
    </row>
    <row r="5" spans="1:45" ht="16.5">
      <c r="A5" s="42"/>
      <c r="B5" s="42" t="s">
        <v>14</v>
      </c>
      <c r="C5" s="43">
        <v>33.799999999999997</v>
      </c>
      <c r="D5" s="42" t="s">
        <v>13</v>
      </c>
      <c r="E5" s="42">
        <v>80</v>
      </c>
      <c r="F5" s="42"/>
      <c r="G5" s="42"/>
      <c r="I5">
        <f t="shared" si="0"/>
        <v>0</v>
      </c>
      <c r="J5" s="48">
        <f t="shared" si="1"/>
        <v>0</v>
      </c>
      <c r="K5" s="48">
        <f t="shared" si="2"/>
        <v>0</v>
      </c>
      <c r="L5" s="48">
        <f t="shared" si="3"/>
        <v>0</v>
      </c>
      <c r="M5" s="48">
        <f t="shared" si="4"/>
        <v>1</v>
      </c>
      <c r="N5" s="48">
        <f t="shared" si="5"/>
        <v>0</v>
      </c>
      <c r="O5" s="48">
        <f t="shared" si="6"/>
        <v>0</v>
      </c>
      <c r="P5" s="48"/>
      <c r="Q5" s="16">
        <f t="shared" si="7"/>
        <v>1</v>
      </c>
      <c r="R5" s="16">
        <f t="shared" si="8"/>
        <v>0</v>
      </c>
      <c r="S5" s="16">
        <f t="shared" si="9"/>
        <v>0</v>
      </c>
      <c r="T5" s="16">
        <f t="shared" si="10"/>
        <v>0</v>
      </c>
      <c r="U5" s="16">
        <f t="shared" si="11"/>
        <v>0</v>
      </c>
      <c r="V5" s="16">
        <f t="shared" si="12"/>
        <v>0</v>
      </c>
      <c r="W5">
        <f t="shared" si="13"/>
        <v>0</v>
      </c>
      <c r="X5">
        <f t="shared" si="14"/>
        <v>0</v>
      </c>
      <c r="Y5">
        <f t="shared" si="15"/>
        <v>0</v>
      </c>
      <c r="Z5">
        <f t="shared" si="16"/>
        <v>0</v>
      </c>
      <c r="AB5">
        <f t="shared" si="17"/>
        <v>0</v>
      </c>
      <c r="AC5" s="48">
        <f t="shared" si="18"/>
        <v>0</v>
      </c>
      <c r="AD5" s="48">
        <f t="shared" si="19"/>
        <v>0</v>
      </c>
      <c r="AE5" s="48">
        <f t="shared" si="20"/>
        <v>0</v>
      </c>
      <c r="AF5" s="48">
        <f t="shared" si="21"/>
        <v>33.799999999999997</v>
      </c>
      <c r="AG5" s="48">
        <f t="shared" si="22"/>
        <v>0</v>
      </c>
      <c r="AH5" s="48">
        <f t="shared" si="23"/>
        <v>0</v>
      </c>
      <c r="AI5" s="48"/>
      <c r="AJ5">
        <f t="shared" si="24"/>
        <v>33.799999999999997</v>
      </c>
      <c r="AK5">
        <f t="shared" si="25"/>
        <v>0</v>
      </c>
      <c r="AL5">
        <f t="shared" si="26"/>
        <v>0</v>
      </c>
      <c r="AM5">
        <f t="shared" si="27"/>
        <v>0</v>
      </c>
      <c r="AN5">
        <f t="shared" si="28"/>
        <v>0</v>
      </c>
      <c r="AO5">
        <f t="shared" si="29"/>
        <v>0</v>
      </c>
      <c r="AP5">
        <f t="shared" si="30"/>
        <v>0</v>
      </c>
      <c r="AQ5">
        <f t="shared" si="31"/>
        <v>0</v>
      </c>
      <c r="AR5">
        <f t="shared" si="32"/>
        <v>0</v>
      </c>
      <c r="AS5">
        <f t="shared" si="33"/>
        <v>0</v>
      </c>
    </row>
    <row r="6" spans="1:45" ht="16.5">
      <c r="A6" s="42"/>
      <c r="B6" s="42" t="s">
        <v>15</v>
      </c>
      <c r="C6" s="43">
        <v>16.600000000000001</v>
      </c>
      <c r="D6" s="42" t="s">
        <v>16</v>
      </c>
      <c r="E6" s="42">
        <v>80</v>
      </c>
      <c r="F6" s="42"/>
      <c r="G6" s="42"/>
      <c r="I6">
        <f t="shared" si="0"/>
        <v>0</v>
      </c>
      <c r="J6" s="48">
        <f t="shared" si="1"/>
        <v>0</v>
      </c>
      <c r="K6" s="48">
        <f t="shared" si="2"/>
        <v>0</v>
      </c>
      <c r="L6" s="48">
        <f t="shared" si="3"/>
        <v>0</v>
      </c>
      <c r="M6" s="48">
        <f t="shared" si="4"/>
        <v>1</v>
      </c>
      <c r="N6" s="48">
        <f t="shared" si="5"/>
        <v>0</v>
      </c>
      <c r="O6" s="48">
        <f t="shared" si="6"/>
        <v>0</v>
      </c>
      <c r="P6" s="48"/>
      <c r="Q6" s="16">
        <f t="shared" si="7"/>
        <v>0</v>
      </c>
      <c r="R6" s="16">
        <f t="shared" si="8"/>
        <v>0</v>
      </c>
      <c r="S6" s="16">
        <f t="shared" si="9"/>
        <v>0</v>
      </c>
      <c r="T6" s="16">
        <f t="shared" si="10"/>
        <v>1</v>
      </c>
      <c r="U6" s="16">
        <f t="shared" si="11"/>
        <v>0</v>
      </c>
      <c r="V6" s="16">
        <f t="shared" si="12"/>
        <v>0</v>
      </c>
      <c r="W6">
        <f t="shared" si="13"/>
        <v>0</v>
      </c>
      <c r="X6">
        <f t="shared" si="14"/>
        <v>0</v>
      </c>
      <c r="Y6">
        <f t="shared" si="15"/>
        <v>0</v>
      </c>
      <c r="Z6">
        <f t="shared" si="16"/>
        <v>0</v>
      </c>
      <c r="AB6">
        <f t="shared" si="17"/>
        <v>0</v>
      </c>
      <c r="AC6" s="48">
        <f t="shared" si="18"/>
        <v>0</v>
      </c>
      <c r="AD6" s="48">
        <f t="shared" si="19"/>
        <v>0</v>
      </c>
      <c r="AE6" s="48">
        <f t="shared" si="20"/>
        <v>0</v>
      </c>
      <c r="AF6" s="48">
        <f t="shared" si="21"/>
        <v>16.600000000000001</v>
      </c>
      <c r="AG6" s="48">
        <f t="shared" si="22"/>
        <v>0</v>
      </c>
      <c r="AH6" s="48">
        <f t="shared" si="23"/>
        <v>0</v>
      </c>
      <c r="AI6" s="48"/>
      <c r="AJ6">
        <f t="shared" si="24"/>
        <v>0</v>
      </c>
      <c r="AK6">
        <f t="shared" si="25"/>
        <v>0</v>
      </c>
      <c r="AL6">
        <f t="shared" si="26"/>
        <v>0</v>
      </c>
      <c r="AM6">
        <f t="shared" si="27"/>
        <v>16.600000000000001</v>
      </c>
      <c r="AN6">
        <f t="shared" si="28"/>
        <v>0</v>
      </c>
      <c r="AO6">
        <f t="shared" si="29"/>
        <v>0</v>
      </c>
      <c r="AP6">
        <f t="shared" si="30"/>
        <v>0</v>
      </c>
      <c r="AQ6">
        <f t="shared" si="31"/>
        <v>0</v>
      </c>
      <c r="AR6">
        <f t="shared" si="32"/>
        <v>0</v>
      </c>
      <c r="AS6">
        <f t="shared" si="33"/>
        <v>0</v>
      </c>
    </row>
    <row r="7" spans="1:45" ht="16.5">
      <c r="A7" s="42"/>
      <c r="B7" s="42" t="s">
        <v>18</v>
      </c>
      <c r="C7" s="43">
        <v>32.700000000000003</v>
      </c>
      <c r="D7" s="42" t="s">
        <v>16</v>
      </c>
      <c r="E7" s="42">
        <v>80</v>
      </c>
      <c r="F7" s="42"/>
      <c r="G7" s="42"/>
      <c r="I7">
        <f t="shared" si="0"/>
        <v>0</v>
      </c>
      <c r="J7" s="48">
        <f t="shared" si="1"/>
        <v>0</v>
      </c>
      <c r="K7" s="48">
        <f t="shared" si="2"/>
        <v>0</v>
      </c>
      <c r="L7" s="48">
        <f t="shared" si="3"/>
        <v>0</v>
      </c>
      <c r="M7" s="48">
        <f t="shared" si="4"/>
        <v>1</v>
      </c>
      <c r="N7" s="48">
        <f t="shared" si="5"/>
        <v>0</v>
      </c>
      <c r="O7" s="48">
        <f t="shared" si="6"/>
        <v>0</v>
      </c>
      <c r="P7" s="48"/>
      <c r="Q7" s="16">
        <f t="shared" si="7"/>
        <v>0</v>
      </c>
      <c r="R7" s="16">
        <f t="shared" si="8"/>
        <v>0</v>
      </c>
      <c r="S7" s="16">
        <f t="shared" si="9"/>
        <v>0</v>
      </c>
      <c r="T7" s="16">
        <f t="shared" si="10"/>
        <v>1</v>
      </c>
      <c r="U7" s="16">
        <f t="shared" si="11"/>
        <v>0</v>
      </c>
      <c r="V7" s="16">
        <f t="shared" si="12"/>
        <v>0</v>
      </c>
      <c r="W7">
        <f t="shared" si="13"/>
        <v>0</v>
      </c>
      <c r="X7">
        <f t="shared" si="14"/>
        <v>0</v>
      </c>
      <c r="Y7">
        <f t="shared" si="15"/>
        <v>0</v>
      </c>
      <c r="Z7">
        <f t="shared" si="16"/>
        <v>0</v>
      </c>
      <c r="AB7">
        <f t="shared" si="17"/>
        <v>0</v>
      </c>
      <c r="AC7" s="48">
        <f t="shared" si="18"/>
        <v>0</v>
      </c>
      <c r="AD7" s="48">
        <f t="shared" si="19"/>
        <v>0</v>
      </c>
      <c r="AE7" s="48">
        <f t="shared" si="20"/>
        <v>0</v>
      </c>
      <c r="AF7" s="48">
        <f t="shared" si="21"/>
        <v>32.700000000000003</v>
      </c>
      <c r="AG7" s="48">
        <f t="shared" si="22"/>
        <v>0</v>
      </c>
      <c r="AH7" s="48">
        <f t="shared" si="23"/>
        <v>0</v>
      </c>
      <c r="AI7" s="48"/>
      <c r="AJ7">
        <f t="shared" si="24"/>
        <v>0</v>
      </c>
      <c r="AK7">
        <f t="shared" si="25"/>
        <v>0</v>
      </c>
      <c r="AL7">
        <f t="shared" si="26"/>
        <v>0</v>
      </c>
      <c r="AM7">
        <f t="shared" si="27"/>
        <v>32.700000000000003</v>
      </c>
      <c r="AN7">
        <f t="shared" si="28"/>
        <v>0</v>
      </c>
      <c r="AO7">
        <f t="shared" si="29"/>
        <v>0</v>
      </c>
      <c r="AP7">
        <f t="shared" si="30"/>
        <v>0</v>
      </c>
      <c r="AQ7">
        <f t="shared" si="31"/>
        <v>0</v>
      </c>
      <c r="AR7">
        <f t="shared" si="32"/>
        <v>0</v>
      </c>
      <c r="AS7">
        <f t="shared" si="33"/>
        <v>0</v>
      </c>
    </row>
    <row r="8" spans="1:45" ht="16.5">
      <c r="A8" s="42"/>
      <c r="B8" s="42" t="s">
        <v>19</v>
      </c>
      <c r="C8" s="43">
        <v>43.9</v>
      </c>
      <c r="D8" s="42" t="s">
        <v>13</v>
      </c>
      <c r="E8" s="42">
        <v>80</v>
      </c>
      <c r="F8" s="42"/>
      <c r="G8" s="42"/>
      <c r="I8">
        <f t="shared" si="0"/>
        <v>0</v>
      </c>
      <c r="J8" s="48">
        <f t="shared" si="1"/>
        <v>0</v>
      </c>
      <c r="K8" s="48">
        <f t="shared" si="2"/>
        <v>0</v>
      </c>
      <c r="L8" s="48">
        <f t="shared" si="3"/>
        <v>0</v>
      </c>
      <c r="M8" s="48">
        <f t="shared" si="4"/>
        <v>1</v>
      </c>
      <c r="N8" s="48">
        <f t="shared" si="5"/>
        <v>0</v>
      </c>
      <c r="O8" s="48">
        <f t="shared" si="6"/>
        <v>0</v>
      </c>
      <c r="P8" s="48"/>
      <c r="Q8" s="16">
        <f t="shared" si="7"/>
        <v>1</v>
      </c>
      <c r="R8" s="16">
        <f t="shared" si="8"/>
        <v>0</v>
      </c>
      <c r="S8" s="16">
        <f t="shared" si="9"/>
        <v>0</v>
      </c>
      <c r="T8" s="16">
        <f t="shared" si="10"/>
        <v>0</v>
      </c>
      <c r="U8" s="16">
        <f t="shared" si="11"/>
        <v>0</v>
      </c>
      <c r="V8" s="16">
        <f t="shared" si="12"/>
        <v>0</v>
      </c>
      <c r="W8">
        <f t="shared" si="13"/>
        <v>0</v>
      </c>
      <c r="X8">
        <f t="shared" si="14"/>
        <v>0</v>
      </c>
      <c r="Y8">
        <f t="shared" si="15"/>
        <v>0</v>
      </c>
      <c r="Z8">
        <f t="shared" si="16"/>
        <v>0</v>
      </c>
      <c r="AB8">
        <f t="shared" si="17"/>
        <v>0</v>
      </c>
      <c r="AC8" s="48">
        <f t="shared" si="18"/>
        <v>0</v>
      </c>
      <c r="AD8" s="48">
        <f t="shared" si="19"/>
        <v>0</v>
      </c>
      <c r="AE8" s="48">
        <f t="shared" si="20"/>
        <v>0</v>
      </c>
      <c r="AF8" s="48">
        <f t="shared" si="21"/>
        <v>43.9</v>
      </c>
      <c r="AG8" s="48">
        <f t="shared" si="22"/>
        <v>0</v>
      </c>
      <c r="AH8" s="48">
        <f t="shared" si="23"/>
        <v>0</v>
      </c>
      <c r="AI8" s="48"/>
      <c r="AJ8">
        <f t="shared" si="24"/>
        <v>43.9</v>
      </c>
      <c r="AK8">
        <f t="shared" si="25"/>
        <v>0</v>
      </c>
      <c r="AL8">
        <f t="shared" si="26"/>
        <v>0</v>
      </c>
      <c r="AM8">
        <f t="shared" si="27"/>
        <v>0</v>
      </c>
      <c r="AN8">
        <f t="shared" si="28"/>
        <v>0</v>
      </c>
      <c r="AO8">
        <f t="shared" si="29"/>
        <v>0</v>
      </c>
      <c r="AP8">
        <f t="shared" si="30"/>
        <v>0</v>
      </c>
      <c r="AQ8">
        <f t="shared" si="31"/>
        <v>0</v>
      </c>
      <c r="AR8">
        <f t="shared" si="32"/>
        <v>0</v>
      </c>
      <c r="AS8">
        <f t="shared" si="33"/>
        <v>0</v>
      </c>
    </row>
    <row r="9" spans="1:45" ht="16.5">
      <c r="A9" s="42"/>
      <c r="B9" s="42" t="s">
        <v>20</v>
      </c>
      <c r="C9" s="43">
        <v>37</v>
      </c>
      <c r="D9" s="42" t="s">
        <v>21</v>
      </c>
      <c r="E9" s="42">
        <v>80</v>
      </c>
      <c r="F9" s="42"/>
      <c r="G9" s="42"/>
      <c r="I9">
        <f t="shared" si="0"/>
        <v>0</v>
      </c>
      <c r="J9" s="48">
        <f t="shared" si="1"/>
        <v>0</v>
      </c>
      <c r="K9" s="48">
        <f t="shared" si="2"/>
        <v>0</v>
      </c>
      <c r="L9" s="48">
        <f t="shared" si="3"/>
        <v>0</v>
      </c>
      <c r="M9" s="48">
        <f t="shared" si="4"/>
        <v>1</v>
      </c>
      <c r="N9" s="48">
        <f t="shared" si="5"/>
        <v>0</v>
      </c>
      <c r="O9" s="48">
        <f t="shared" si="6"/>
        <v>0</v>
      </c>
      <c r="P9" s="48"/>
      <c r="Q9" s="16">
        <f t="shared" si="7"/>
        <v>0</v>
      </c>
      <c r="R9" s="16">
        <f t="shared" si="8"/>
        <v>0</v>
      </c>
      <c r="S9" s="16">
        <f t="shared" si="9"/>
        <v>0</v>
      </c>
      <c r="T9" s="16">
        <f t="shared" si="10"/>
        <v>1</v>
      </c>
      <c r="U9" s="16">
        <f t="shared" si="11"/>
        <v>0</v>
      </c>
      <c r="V9" s="16">
        <f t="shared" si="12"/>
        <v>0</v>
      </c>
      <c r="W9">
        <f t="shared" si="13"/>
        <v>0</v>
      </c>
      <c r="X9">
        <f t="shared" si="14"/>
        <v>0</v>
      </c>
      <c r="Y9">
        <f t="shared" si="15"/>
        <v>0</v>
      </c>
      <c r="Z9">
        <f t="shared" si="16"/>
        <v>0</v>
      </c>
      <c r="AB9">
        <f t="shared" si="17"/>
        <v>0</v>
      </c>
      <c r="AC9" s="48">
        <f t="shared" si="18"/>
        <v>0</v>
      </c>
      <c r="AD9" s="48">
        <f t="shared" si="19"/>
        <v>0</v>
      </c>
      <c r="AE9" s="48">
        <f t="shared" si="20"/>
        <v>0</v>
      </c>
      <c r="AF9" s="48">
        <f t="shared" si="21"/>
        <v>37</v>
      </c>
      <c r="AG9" s="48">
        <f t="shared" si="22"/>
        <v>0</v>
      </c>
      <c r="AH9" s="48">
        <f t="shared" si="23"/>
        <v>0</v>
      </c>
      <c r="AI9" s="48"/>
      <c r="AJ9">
        <f t="shared" si="24"/>
        <v>0</v>
      </c>
      <c r="AK9">
        <f t="shared" si="25"/>
        <v>0</v>
      </c>
      <c r="AL9">
        <f t="shared" si="26"/>
        <v>0</v>
      </c>
      <c r="AM9">
        <f t="shared" si="27"/>
        <v>37</v>
      </c>
      <c r="AN9">
        <f t="shared" si="28"/>
        <v>0</v>
      </c>
      <c r="AO9">
        <f t="shared" si="29"/>
        <v>0</v>
      </c>
      <c r="AP9">
        <f t="shared" si="30"/>
        <v>0</v>
      </c>
      <c r="AQ9">
        <f t="shared" si="31"/>
        <v>0</v>
      </c>
      <c r="AR9">
        <f t="shared" si="32"/>
        <v>0</v>
      </c>
      <c r="AS9">
        <f t="shared" si="33"/>
        <v>0</v>
      </c>
    </row>
    <row r="10" spans="1:45" ht="16.5">
      <c r="A10" s="42"/>
      <c r="B10" s="42" t="s">
        <v>22</v>
      </c>
      <c r="C10" s="43">
        <v>49.8</v>
      </c>
      <c r="D10" s="42" t="s">
        <v>13</v>
      </c>
      <c r="E10" s="42">
        <v>80</v>
      </c>
      <c r="F10" s="42"/>
      <c r="G10" s="42"/>
      <c r="I10">
        <f t="shared" si="0"/>
        <v>0</v>
      </c>
      <c r="J10" s="48">
        <f t="shared" si="1"/>
        <v>0</v>
      </c>
      <c r="K10" s="48">
        <f t="shared" si="2"/>
        <v>0</v>
      </c>
      <c r="L10" s="48">
        <f t="shared" si="3"/>
        <v>0</v>
      </c>
      <c r="M10" s="48">
        <f t="shared" si="4"/>
        <v>1</v>
      </c>
      <c r="N10" s="48">
        <f t="shared" si="5"/>
        <v>0</v>
      </c>
      <c r="O10" s="48">
        <f t="shared" si="6"/>
        <v>0</v>
      </c>
      <c r="P10" s="48"/>
      <c r="Q10" s="16">
        <f t="shared" si="7"/>
        <v>1</v>
      </c>
      <c r="R10" s="16">
        <f t="shared" si="8"/>
        <v>0</v>
      </c>
      <c r="S10" s="16">
        <f t="shared" si="9"/>
        <v>0</v>
      </c>
      <c r="T10" s="16">
        <f t="shared" si="10"/>
        <v>0</v>
      </c>
      <c r="U10" s="16">
        <f t="shared" si="11"/>
        <v>0</v>
      </c>
      <c r="V10" s="16">
        <f t="shared" si="12"/>
        <v>0</v>
      </c>
      <c r="W10">
        <f t="shared" si="13"/>
        <v>0</v>
      </c>
      <c r="X10">
        <f t="shared" si="14"/>
        <v>0</v>
      </c>
      <c r="Y10">
        <f t="shared" si="15"/>
        <v>0</v>
      </c>
      <c r="Z10">
        <f t="shared" si="16"/>
        <v>0</v>
      </c>
      <c r="AB10">
        <f t="shared" si="17"/>
        <v>0</v>
      </c>
      <c r="AC10" s="48">
        <f t="shared" si="18"/>
        <v>0</v>
      </c>
      <c r="AD10" s="48">
        <f t="shared" si="19"/>
        <v>0</v>
      </c>
      <c r="AE10" s="48">
        <f t="shared" si="20"/>
        <v>0</v>
      </c>
      <c r="AF10" s="48">
        <f t="shared" si="21"/>
        <v>49.8</v>
      </c>
      <c r="AG10" s="48">
        <f t="shared" si="22"/>
        <v>0</v>
      </c>
      <c r="AH10" s="48">
        <f t="shared" si="23"/>
        <v>0</v>
      </c>
      <c r="AI10" s="48"/>
      <c r="AJ10">
        <f t="shared" si="24"/>
        <v>49.8</v>
      </c>
      <c r="AK10">
        <f t="shared" si="25"/>
        <v>0</v>
      </c>
      <c r="AL10">
        <f t="shared" si="26"/>
        <v>0</v>
      </c>
      <c r="AM10">
        <f t="shared" si="27"/>
        <v>0</v>
      </c>
      <c r="AN10">
        <f t="shared" si="28"/>
        <v>0</v>
      </c>
      <c r="AO10">
        <f t="shared" si="29"/>
        <v>0</v>
      </c>
      <c r="AP10">
        <f t="shared" si="30"/>
        <v>0</v>
      </c>
      <c r="AQ10">
        <f t="shared" si="31"/>
        <v>0</v>
      </c>
      <c r="AR10">
        <f t="shared" si="32"/>
        <v>0</v>
      </c>
      <c r="AS10">
        <f t="shared" si="33"/>
        <v>0</v>
      </c>
    </row>
    <row r="11" spans="1:45" ht="16.5">
      <c r="A11" s="42"/>
      <c r="B11" s="42" t="s">
        <v>23</v>
      </c>
      <c r="C11" s="43">
        <v>35.200000000000003</v>
      </c>
      <c r="D11" s="42" t="s">
        <v>13</v>
      </c>
      <c r="E11" s="42">
        <v>80</v>
      </c>
      <c r="F11" s="42"/>
      <c r="G11" s="42"/>
      <c r="I11">
        <f t="shared" si="0"/>
        <v>0</v>
      </c>
      <c r="J11" s="48">
        <f t="shared" si="1"/>
        <v>0</v>
      </c>
      <c r="K11" s="48">
        <f t="shared" si="2"/>
        <v>0</v>
      </c>
      <c r="L11" s="48">
        <f t="shared" si="3"/>
        <v>0</v>
      </c>
      <c r="M11" s="48">
        <f t="shared" si="4"/>
        <v>1</v>
      </c>
      <c r="N11" s="48">
        <f t="shared" si="5"/>
        <v>0</v>
      </c>
      <c r="O11" s="48">
        <f t="shared" si="6"/>
        <v>0</v>
      </c>
      <c r="P11" s="48"/>
      <c r="Q11" s="16">
        <f t="shared" si="7"/>
        <v>1</v>
      </c>
      <c r="R11" s="16">
        <f t="shared" si="8"/>
        <v>0</v>
      </c>
      <c r="S11" s="16">
        <f t="shared" si="9"/>
        <v>0</v>
      </c>
      <c r="T11" s="16">
        <f t="shared" si="10"/>
        <v>0</v>
      </c>
      <c r="U11" s="16">
        <f t="shared" si="11"/>
        <v>0</v>
      </c>
      <c r="V11" s="16">
        <f t="shared" si="12"/>
        <v>0</v>
      </c>
      <c r="W11">
        <f t="shared" si="13"/>
        <v>0</v>
      </c>
      <c r="X11">
        <f t="shared" si="14"/>
        <v>0</v>
      </c>
      <c r="Y11">
        <f t="shared" si="15"/>
        <v>0</v>
      </c>
      <c r="Z11">
        <f t="shared" si="16"/>
        <v>0</v>
      </c>
      <c r="AB11">
        <f t="shared" si="17"/>
        <v>0</v>
      </c>
      <c r="AC11" s="48">
        <f t="shared" si="18"/>
        <v>0</v>
      </c>
      <c r="AD11" s="48">
        <f t="shared" si="19"/>
        <v>0</v>
      </c>
      <c r="AE11" s="48">
        <f t="shared" si="20"/>
        <v>0</v>
      </c>
      <c r="AF11" s="48">
        <f t="shared" si="21"/>
        <v>35.200000000000003</v>
      </c>
      <c r="AG11" s="48">
        <f t="shared" si="22"/>
        <v>0</v>
      </c>
      <c r="AH11" s="48">
        <f t="shared" si="23"/>
        <v>0</v>
      </c>
      <c r="AI11" s="48"/>
      <c r="AJ11">
        <f t="shared" si="24"/>
        <v>35.200000000000003</v>
      </c>
      <c r="AK11">
        <f t="shared" si="25"/>
        <v>0</v>
      </c>
      <c r="AL11">
        <f t="shared" si="26"/>
        <v>0</v>
      </c>
      <c r="AM11">
        <f t="shared" si="27"/>
        <v>0</v>
      </c>
      <c r="AN11">
        <f t="shared" si="28"/>
        <v>0</v>
      </c>
      <c r="AO11">
        <f t="shared" si="29"/>
        <v>0</v>
      </c>
      <c r="AP11">
        <f t="shared" si="30"/>
        <v>0</v>
      </c>
      <c r="AQ11">
        <f t="shared" si="31"/>
        <v>0</v>
      </c>
      <c r="AR11">
        <f t="shared" si="32"/>
        <v>0</v>
      </c>
      <c r="AS11">
        <f t="shared" si="33"/>
        <v>0</v>
      </c>
    </row>
    <row r="12" spans="1:45" ht="16.5">
      <c r="A12" s="42"/>
      <c r="B12" s="42" t="s">
        <v>24</v>
      </c>
      <c r="C12" s="43">
        <v>81.400000000000006</v>
      </c>
      <c r="D12" s="42" t="s">
        <v>13</v>
      </c>
      <c r="E12" s="42">
        <v>100</v>
      </c>
      <c r="F12" s="42"/>
      <c r="G12" s="42"/>
      <c r="I12">
        <f t="shared" si="0"/>
        <v>0</v>
      </c>
      <c r="J12" s="48">
        <f t="shared" si="1"/>
        <v>0</v>
      </c>
      <c r="K12" s="48">
        <f t="shared" si="2"/>
        <v>1</v>
      </c>
      <c r="L12" s="48">
        <f t="shared" si="3"/>
        <v>0</v>
      </c>
      <c r="M12" s="48">
        <f t="shared" si="4"/>
        <v>0</v>
      </c>
      <c r="N12" s="48">
        <f t="shared" si="5"/>
        <v>0</v>
      </c>
      <c r="O12" s="48">
        <f t="shared" si="6"/>
        <v>0</v>
      </c>
      <c r="P12" s="48"/>
      <c r="Q12" s="16">
        <f t="shared" si="7"/>
        <v>1</v>
      </c>
      <c r="R12" s="16">
        <f t="shared" si="8"/>
        <v>0</v>
      </c>
      <c r="S12" s="16">
        <f t="shared" si="9"/>
        <v>0</v>
      </c>
      <c r="T12" s="16">
        <f t="shared" si="10"/>
        <v>0</v>
      </c>
      <c r="U12" s="16">
        <f t="shared" si="11"/>
        <v>0</v>
      </c>
      <c r="V12" s="16">
        <f t="shared" si="12"/>
        <v>0</v>
      </c>
      <c r="W12">
        <f t="shared" si="13"/>
        <v>0</v>
      </c>
      <c r="X12">
        <f t="shared" si="14"/>
        <v>0</v>
      </c>
      <c r="Y12">
        <f t="shared" si="15"/>
        <v>0</v>
      </c>
      <c r="Z12">
        <f t="shared" si="16"/>
        <v>0</v>
      </c>
      <c r="AB12">
        <f t="shared" si="17"/>
        <v>0</v>
      </c>
      <c r="AC12" s="48">
        <f t="shared" si="18"/>
        <v>0</v>
      </c>
      <c r="AD12" s="48">
        <f t="shared" si="19"/>
        <v>81.400000000000006</v>
      </c>
      <c r="AE12" s="48">
        <f t="shared" si="20"/>
        <v>0</v>
      </c>
      <c r="AF12" s="48">
        <f t="shared" si="21"/>
        <v>0</v>
      </c>
      <c r="AG12" s="48">
        <f t="shared" si="22"/>
        <v>0</v>
      </c>
      <c r="AH12" s="48">
        <f t="shared" si="23"/>
        <v>0</v>
      </c>
      <c r="AI12" s="48"/>
      <c r="AJ12">
        <f t="shared" si="24"/>
        <v>81.400000000000006</v>
      </c>
      <c r="AK12">
        <f t="shared" si="25"/>
        <v>0</v>
      </c>
      <c r="AL12">
        <f t="shared" si="26"/>
        <v>0</v>
      </c>
      <c r="AM12">
        <f t="shared" si="27"/>
        <v>0</v>
      </c>
      <c r="AN12">
        <f t="shared" si="28"/>
        <v>0</v>
      </c>
      <c r="AO12">
        <f t="shared" si="29"/>
        <v>0</v>
      </c>
      <c r="AP12">
        <f t="shared" si="30"/>
        <v>0</v>
      </c>
      <c r="AQ12">
        <f t="shared" si="31"/>
        <v>0</v>
      </c>
      <c r="AR12">
        <f t="shared" si="32"/>
        <v>0</v>
      </c>
      <c r="AS12">
        <f t="shared" si="33"/>
        <v>0</v>
      </c>
    </row>
    <row r="13" spans="1:45" ht="16.5">
      <c r="A13" s="42"/>
      <c r="B13" s="42" t="s">
        <v>25</v>
      </c>
      <c r="C13" s="43">
        <v>39.9</v>
      </c>
      <c r="D13" s="42" t="s">
        <v>13</v>
      </c>
      <c r="E13" s="42">
        <v>80</v>
      </c>
      <c r="F13" s="42"/>
      <c r="G13" s="42"/>
      <c r="I13">
        <f t="shared" si="0"/>
        <v>0</v>
      </c>
      <c r="J13" s="48">
        <f t="shared" si="1"/>
        <v>0</v>
      </c>
      <c r="K13" s="48">
        <f t="shared" si="2"/>
        <v>0</v>
      </c>
      <c r="L13" s="48">
        <f t="shared" si="3"/>
        <v>0</v>
      </c>
      <c r="M13" s="48">
        <f t="shared" si="4"/>
        <v>1</v>
      </c>
      <c r="N13" s="48">
        <f t="shared" si="5"/>
        <v>0</v>
      </c>
      <c r="O13" s="48">
        <f t="shared" si="6"/>
        <v>0</v>
      </c>
      <c r="P13" s="48"/>
      <c r="Q13" s="16">
        <f t="shared" si="7"/>
        <v>1</v>
      </c>
      <c r="R13" s="16">
        <f t="shared" si="8"/>
        <v>0</v>
      </c>
      <c r="S13" s="16">
        <f t="shared" si="9"/>
        <v>0</v>
      </c>
      <c r="T13" s="16">
        <f t="shared" si="10"/>
        <v>0</v>
      </c>
      <c r="U13" s="16">
        <f t="shared" si="11"/>
        <v>0</v>
      </c>
      <c r="V13" s="16">
        <f t="shared" si="12"/>
        <v>0</v>
      </c>
      <c r="W13">
        <f t="shared" si="13"/>
        <v>0</v>
      </c>
      <c r="X13">
        <f t="shared" si="14"/>
        <v>0</v>
      </c>
      <c r="Y13">
        <f t="shared" si="15"/>
        <v>0</v>
      </c>
      <c r="Z13">
        <f t="shared" si="16"/>
        <v>0</v>
      </c>
      <c r="AB13">
        <f t="shared" si="17"/>
        <v>0</v>
      </c>
      <c r="AC13" s="48">
        <f t="shared" si="18"/>
        <v>0</v>
      </c>
      <c r="AD13" s="48">
        <f t="shared" si="19"/>
        <v>0</v>
      </c>
      <c r="AE13" s="48">
        <f t="shared" si="20"/>
        <v>0</v>
      </c>
      <c r="AF13" s="48">
        <f t="shared" si="21"/>
        <v>39.9</v>
      </c>
      <c r="AG13" s="48">
        <f t="shared" si="22"/>
        <v>0</v>
      </c>
      <c r="AH13" s="48">
        <f t="shared" si="23"/>
        <v>0</v>
      </c>
      <c r="AI13" s="48"/>
      <c r="AJ13">
        <f t="shared" si="24"/>
        <v>39.9</v>
      </c>
      <c r="AK13">
        <f t="shared" si="25"/>
        <v>0</v>
      </c>
      <c r="AL13">
        <f t="shared" si="26"/>
        <v>0</v>
      </c>
      <c r="AM13">
        <f t="shared" si="27"/>
        <v>0</v>
      </c>
      <c r="AN13">
        <f t="shared" si="28"/>
        <v>0</v>
      </c>
      <c r="AO13">
        <f t="shared" si="29"/>
        <v>0</v>
      </c>
      <c r="AP13">
        <f t="shared" si="30"/>
        <v>0</v>
      </c>
      <c r="AQ13">
        <f t="shared" si="31"/>
        <v>0</v>
      </c>
      <c r="AR13">
        <f t="shared" si="32"/>
        <v>0</v>
      </c>
      <c r="AS13">
        <f t="shared" si="33"/>
        <v>0</v>
      </c>
    </row>
    <row r="14" spans="1:45" ht="16.5">
      <c r="A14" s="42"/>
      <c r="B14" s="42" t="s">
        <v>26</v>
      </c>
      <c r="C14" s="43">
        <v>21.9</v>
      </c>
      <c r="D14" s="42" t="s">
        <v>13</v>
      </c>
      <c r="E14" s="42">
        <v>80</v>
      </c>
      <c r="F14" s="42"/>
      <c r="G14" s="42"/>
      <c r="I14">
        <f t="shared" si="0"/>
        <v>0</v>
      </c>
      <c r="J14" s="48">
        <f t="shared" si="1"/>
        <v>0</v>
      </c>
      <c r="K14" s="48">
        <f t="shared" si="2"/>
        <v>0</v>
      </c>
      <c r="L14" s="48">
        <f t="shared" si="3"/>
        <v>0</v>
      </c>
      <c r="M14" s="48">
        <f t="shared" si="4"/>
        <v>1</v>
      </c>
      <c r="N14" s="48">
        <f t="shared" si="5"/>
        <v>0</v>
      </c>
      <c r="O14" s="48">
        <f t="shared" si="6"/>
        <v>0</v>
      </c>
      <c r="P14" s="48"/>
      <c r="Q14" s="16">
        <f t="shared" si="7"/>
        <v>1</v>
      </c>
      <c r="R14" s="16">
        <f t="shared" si="8"/>
        <v>0</v>
      </c>
      <c r="S14" s="16">
        <f t="shared" si="9"/>
        <v>0</v>
      </c>
      <c r="T14" s="16">
        <f t="shared" si="10"/>
        <v>0</v>
      </c>
      <c r="U14" s="16">
        <f t="shared" si="11"/>
        <v>0</v>
      </c>
      <c r="V14" s="16">
        <f t="shared" si="12"/>
        <v>0</v>
      </c>
      <c r="W14">
        <f t="shared" si="13"/>
        <v>0</v>
      </c>
      <c r="X14">
        <f t="shared" si="14"/>
        <v>0</v>
      </c>
      <c r="Y14">
        <f t="shared" si="15"/>
        <v>0</v>
      </c>
      <c r="Z14">
        <f t="shared" si="16"/>
        <v>0</v>
      </c>
      <c r="AB14">
        <f t="shared" si="17"/>
        <v>0</v>
      </c>
      <c r="AC14" s="48">
        <f t="shared" si="18"/>
        <v>0</v>
      </c>
      <c r="AD14" s="48">
        <f t="shared" si="19"/>
        <v>0</v>
      </c>
      <c r="AE14" s="48">
        <f t="shared" si="20"/>
        <v>0</v>
      </c>
      <c r="AF14" s="48">
        <f t="shared" si="21"/>
        <v>21.9</v>
      </c>
      <c r="AG14" s="48">
        <f t="shared" si="22"/>
        <v>0</v>
      </c>
      <c r="AH14" s="48">
        <f t="shared" si="23"/>
        <v>0</v>
      </c>
      <c r="AI14" s="48"/>
      <c r="AJ14">
        <f t="shared" si="24"/>
        <v>21.9</v>
      </c>
      <c r="AK14">
        <f t="shared" si="25"/>
        <v>0</v>
      </c>
      <c r="AL14">
        <f t="shared" si="26"/>
        <v>0</v>
      </c>
      <c r="AM14">
        <f t="shared" si="27"/>
        <v>0</v>
      </c>
      <c r="AN14">
        <f t="shared" si="28"/>
        <v>0</v>
      </c>
      <c r="AO14">
        <f t="shared" si="29"/>
        <v>0</v>
      </c>
      <c r="AP14">
        <f t="shared" si="30"/>
        <v>0</v>
      </c>
      <c r="AQ14">
        <f t="shared" si="31"/>
        <v>0</v>
      </c>
      <c r="AR14">
        <f t="shared" si="32"/>
        <v>0</v>
      </c>
      <c r="AS14">
        <f t="shared" si="33"/>
        <v>0</v>
      </c>
    </row>
    <row r="15" spans="1:45" ht="16.5">
      <c r="A15" s="42"/>
      <c r="B15" s="42" t="s">
        <v>27</v>
      </c>
      <c r="C15" s="43">
        <v>58.8</v>
      </c>
      <c r="D15" s="42" t="s">
        <v>28</v>
      </c>
      <c r="E15" s="42">
        <v>120</v>
      </c>
      <c r="F15" s="42"/>
      <c r="G15" s="42"/>
      <c r="I15">
        <f t="shared" si="0"/>
        <v>0</v>
      </c>
      <c r="J15" s="48">
        <f t="shared" si="1"/>
        <v>1</v>
      </c>
      <c r="K15" s="48">
        <f t="shared" si="2"/>
        <v>0</v>
      </c>
      <c r="L15" s="48">
        <f t="shared" si="3"/>
        <v>0</v>
      </c>
      <c r="M15" s="48">
        <f t="shared" si="4"/>
        <v>0</v>
      </c>
      <c r="N15" s="48">
        <f t="shared" si="5"/>
        <v>0</v>
      </c>
      <c r="O15" s="48">
        <f t="shared" si="6"/>
        <v>0</v>
      </c>
      <c r="P15" s="48"/>
      <c r="Q15" s="16">
        <f t="shared" si="7"/>
        <v>1</v>
      </c>
      <c r="R15" s="16">
        <f t="shared" si="8"/>
        <v>0</v>
      </c>
      <c r="S15" s="16">
        <f t="shared" si="9"/>
        <v>0</v>
      </c>
      <c r="T15" s="16">
        <f t="shared" si="10"/>
        <v>0</v>
      </c>
      <c r="U15" s="16">
        <f t="shared" si="11"/>
        <v>0</v>
      </c>
      <c r="V15" s="16">
        <f t="shared" si="12"/>
        <v>0</v>
      </c>
      <c r="W15">
        <f t="shared" si="13"/>
        <v>0</v>
      </c>
      <c r="X15">
        <f t="shared" si="14"/>
        <v>0</v>
      </c>
      <c r="Y15">
        <f t="shared" si="15"/>
        <v>0</v>
      </c>
      <c r="Z15">
        <f t="shared" si="16"/>
        <v>0</v>
      </c>
      <c r="AB15">
        <f t="shared" si="17"/>
        <v>0</v>
      </c>
      <c r="AC15" s="48">
        <f t="shared" si="18"/>
        <v>58.8</v>
      </c>
      <c r="AD15" s="48">
        <f t="shared" si="19"/>
        <v>0</v>
      </c>
      <c r="AE15" s="48">
        <f t="shared" si="20"/>
        <v>0</v>
      </c>
      <c r="AF15" s="48">
        <f t="shared" si="21"/>
        <v>0</v>
      </c>
      <c r="AG15" s="48">
        <f t="shared" si="22"/>
        <v>0</v>
      </c>
      <c r="AH15" s="48">
        <f t="shared" si="23"/>
        <v>0</v>
      </c>
      <c r="AI15" s="48"/>
      <c r="AJ15">
        <f t="shared" si="24"/>
        <v>58.8</v>
      </c>
      <c r="AK15">
        <f t="shared" si="25"/>
        <v>0</v>
      </c>
      <c r="AL15">
        <f t="shared" si="26"/>
        <v>0</v>
      </c>
      <c r="AM15">
        <f t="shared" si="27"/>
        <v>0</v>
      </c>
      <c r="AN15">
        <f t="shared" si="28"/>
        <v>0</v>
      </c>
      <c r="AO15">
        <f t="shared" si="29"/>
        <v>0</v>
      </c>
      <c r="AP15">
        <f t="shared" si="30"/>
        <v>0</v>
      </c>
      <c r="AQ15">
        <f t="shared" si="31"/>
        <v>0</v>
      </c>
      <c r="AR15">
        <f t="shared" si="32"/>
        <v>0</v>
      </c>
      <c r="AS15">
        <f t="shared" si="33"/>
        <v>0</v>
      </c>
    </row>
    <row r="16" spans="1:45" ht="16.5">
      <c r="A16" s="42"/>
      <c r="B16" s="42" t="s">
        <v>29</v>
      </c>
      <c r="C16" s="43">
        <v>29.86</v>
      </c>
      <c r="D16" s="42" t="s">
        <v>30</v>
      </c>
      <c r="E16" s="42">
        <v>430</v>
      </c>
      <c r="F16" s="42"/>
      <c r="G16" s="42"/>
      <c r="I16">
        <f t="shared" si="0"/>
        <v>1</v>
      </c>
      <c r="J16" s="48">
        <f t="shared" si="1"/>
        <v>0</v>
      </c>
      <c r="K16" s="48">
        <f t="shared" si="2"/>
        <v>0</v>
      </c>
      <c r="L16" s="48">
        <f t="shared" si="3"/>
        <v>0</v>
      </c>
      <c r="M16" s="48">
        <f t="shared" si="4"/>
        <v>0</v>
      </c>
      <c r="N16" s="48">
        <f t="shared" si="5"/>
        <v>0</v>
      </c>
      <c r="O16" s="48">
        <f t="shared" si="6"/>
        <v>0</v>
      </c>
      <c r="P16" s="48"/>
      <c r="Q16" s="16">
        <f t="shared" si="7"/>
        <v>0</v>
      </c>
      <c r="R16" s="16">
        <f t="shared" si="8"/>
        <v>0</v>
      </c>
      <c r="S16" s="16">
        <f t="shared" si="9"/>
        <v>0</v>
      </c>
      <c r="T16" s="16">
        <f t="shared" si="10"/>
        <v>0</v>
      </c>
      <c r="U16" s="16">
        <f t="shared" si="11"/>
        <v>0</v>
      </c>
      <c r="V16" s="16">
        <f t="shared" si="12"/>
        <v>1</v>
      </c>
      <c r="W16">
        <f t="shared" si="13"/>
        <v>0</v>
      </c>
      <c r="X16">
        <f t="shared" si="14"/>
        <v>0</v>
      </c>
      <c r="Y16">
        <f t="shared" si="15"/>
        <v>0</v>
      </c>
      <c r="Z16">
        <f t="shared" si="16"/>
        <v>0</v>
      </c>
      <c r="AB16">
        <f t="shared" si="17"/>
        <v>29.86</v>
      </c>
      <c r="AC16" s="48">
        <f t="shared" si="18"/>
        <v>0</v>
      </c>
      <c r="AD16" s="48">
        <f t="shared" si="19"/>
        <v>0</v>
      </c>
      <c r="AE16" s="48">
        <f t="shared" si="20"/>
        <v>0</v>
      </c>
      <c r="AF16" s="48">
        <f t="shared" si="21"/>
        <v>0</v>
      </c>
      <c r="AG16" s="48">
        <f t="shared" si="22"/>
        <v>0</v>
      </c>
      <c r="AH16" s="48">
        <f t="shared" si="23"/>
        <v>0</v>
      </c>
      <c r="AI16" s="48"/>
      <c r="AJ16">
        <f t="shared" si="24"/>
        <v>0</v>
      </c>
      <c r="AK16">
        <f t="shared" si="25"/>
        <v>0</v>
      </c>
      <c r="AL16">
        <f t="shared" si="26"/>
        <v>0</v>
      </c>
      <c r="AM16">
        <f t="shared" si="27"/>
        <v>0</v>
      </c>
      <c r="AN16">
        <f t="shared" si="28"/>
        <v>0</v>
      </c>
      <c r="AO16">
        <f t="shared" si="29"/>
        <v>29.86</v>
      </c>
      <c r="AP16">
        <f t="shared" si="30"/>
        <v>0</v>
      </c>
      <c r="AQ16">
        <f t="shared" si="31"/>
        <v>0</v>
      </c>
      <c r="AR16">
        <f t="shared" si="32"/>
        <v>0</v>
      </c>
      <c r="AS16">
        <f t="shared" si="33"/>
        <v>0</v>
      </c>
    </row>
    <row r="17" spans="1:45" s="38" customFormat="1" ht="16.5">
      <c r="A17" s="42"/>
      <c r="B17" s="42" t="s">
        <v>22</v>
      </c>
      <c r="C17" s="43">
        <v>13.8</v>
      </c>
      <c r="D17" s="42" t="s">
        <v>13</v>
      </c>
      <c r="E17" s="42">
        <v>80</v>
      </c>
      <c r="F17" s="42" t="s">
        <v>31</v>
      </c>
      <c r="G17" s="42"/>
      <c r="I17">
        <f t="shared" si="0"/>
        <v>0</v>
      </c>
      <c r="J17" s="48">
        <f t="shared" si="1"/>
        <v>0</v>
      </c>
      <c r="K17" s="48">
        <f t="shared" si="2"/>
        <v>0</v>
      </c>
      <c r="L17" s="48">
        <f t="shared" si="3"/>
        <v>0</v>
      </c>
      <c r="M17" s="48">
        <f t="shared" si="4"/>
        <v>1</v>
      </c>
      <c r="N17" s="48">
        <f t="shared" si="5"/>
        <v>0</v>
      </c>
      <c r="O17" s="48">
        <f t="shared" si="6"/>
        <v>0</v>
      </c>
      <c r="P17" s="48"/>
      <c r="Q17" s="16">
        <f t="shared" si="7"/>
        <v>1</v>
      </c>
      <c r="R17" s="16">
        <f t="shared" si="8"/>
        <v>0</v>
      </c>
      <c r="S17" s="16">
        <f t="shared" si="9"/>
        <v>0</v>
      </c>
      <c r="T17" s="16">
        <f t="shared" si="10"/>
        <v>0</v>
      </c>
      <c r="U17" s="16">
        <f t="shared" si="11"/>
        <v>0</v>
      </c>
      <c r="V17" s="16">
        <f t="shared" si="12"/>
        <v>0</v>
      </c>
      <c r="W17">
        <f t="shared" si="13"/>
        <v>0</v>
      </c>
      <c r="X17">
        <f t="shared" si="14"/>
        <v>0</v>
      </c>
      <c r="Y17">
        <f t="shared" si="15"/>
        <v>0</v>
      </c>
      <c r="Z17">
        <f t="shared" si="16"/>
        <v>0</v>
      </c>
      <c r="AA17"/>
      <c r="AB17">
        <f t="shared" si="17"/>
        <v>0</v>
      </c>
      <c r="AC17" s="48">
        <f t="shared" si="18"/>
        <v>0</v>
      </c>
      <c r="AD17" s="48">
        <f t="shared" si="19"/>
        <v>0</v>
      </c>
      <c r="AE17" s="48">
        <f t="shared" si="20"/>
        <v>0</v>
      </c>
      <c r="AF17" s="48">
        <f t="shared" si="21"/>
        <v>13.8</v>
      </c>
      <c r="AG17" s="48">
        <f t="shared" si="22"/>
        <v>0</v>
      </c>
      <c r="AH17" s="48">
        <f t="shared" si="23"/>
        <v>0</v>
      </c>
      <c r="AI17" s="48"/>
      <c r="AJ17">
        <f t="shared" si="24"/>
        <v>13.8</v>
      </c>
      <c r="AK17">
        <f t="shared" si="25"/>
        <v>0</v>
      </c>
      <c r="AL17">
        <f t="shared" si="26"/>
        <v>0</v>
      </c>
      <c r="AM17">
        <f t="shared" si="27"/>
        <v>0</v>
      </c>
      <c r="AN17">
        <f t="shared" si="28"/>
        <v>0</v>
      </c>
      <c r="AO17">
        <f t="shared" si="29"/>
        <v>0</v>
      </c>
      <c r="AP17">
        <f t="shared" si="30"/>
        <v>0</v>
      </c>
      <c r="AQ17">
        <f t="shared" si="31"/>
        <v>0</v>
      </c>
      <c r="AR17">
        <f t="shared" si="32"/>
        <v>0</v>
      </c>
      <c r="AS17">
        <f t="shared" si="33"/>
        <v>0</v>
      </c>
    </row>
    <row r="18" spans="1:45" s="38" customFormat="1" ht="16.5">
      <c r="A18" s="42"/>
      <c r="B18" s="42" t="s">
        <v>32</v>
      </c>
      <c r="C18" s="43">
        <v>35.299999999999997</v>
      </c>
      <c r="D18" s="42" t="s">
        <v>13</v>
      </c>
      <c r="E18" s="42">
        <v>100</v>
      </c>
      <c r="F18" s="42" t="s">
        <v>31</v>
      </c>
      <c r="G18" s="42"/>
      <c r="I18">
        <f t="shared" si="0"/>
        <v>0</v>
      </c>
      <c r="J18" s="48">
        <f t="shared" si="1"/>
        <v>0</v>
      </c>
      <c r="K18" s="48">
        <f t="shared" si="2"/>
        <v>1</v>
      </c>
      <c r="L18" s="48">
        <f t="shared" si="3"/>
        <v>0</v>
      </c>
      <c r="M18" s="48">
        <f t="shared" si="4"/>
        <v>0</v>
      </c>
      <c r="N18" s="48">
        <f t="shared" si="5"/>
        <v>0</v>
      </c>
      <c r="O18" s="48">
        <f t="shared" si="6"/>
        <v>0</v>
      </c>
      <c r="P18" s="48"/>
      <c r="Q18" s="16">
        <f t="shared" si="7"/>
        <v>1</v>
      </c>
      <c r="R18" s="16">
        <f t="shared" si="8"/>
        <v>0</v>
      </c>
      <c r="S18" s="16">
        <f t="shared" si="9"/>
        <v>0</v>
      </c>
      <c r="T18" s="16">
        <f t="shared" si="10"/>
        <v>0</v>
      </c>
      <c r="U18" s="16">
        <f t="shared" si="11"/>
        <v>0</v>
      </c>
      <c r="V18" s="16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0</v>
      </c>
      <c r="Z18">
        <f t="shared" si="16"/>
        <v>0</v>
      </c>
      <c r="AA18"/>
      <c r="AB18">
        <f t="shared" si="17"/>
        <v>0</v>
      </c>
      <c r="AC18" s="48">
        <f t="shared" si="18"/>
        <v>0</v>
      </c>
      <c r="AD18" s="48">
        <f t="shared" si="19"/>
        <v>35.299999999999997</v>
      </c>
      <c r="AE18" s="48">
        <f t="shared" si="20"/>
        <v>0</v>
      </c>
      <c r="AF18" s="48">
        <f t="shared" si="21"/>
        <v>0</v>
      </c>
      <c r="AG18" s="48">
        <f t="shared" si="22"/>
        <v>0</v>
      </c>
      <c r="AH18" s="48">
        <f t="shared" si="23"/>
        <v>0</v>
      </c>
      <c r="AI18" s="48"/>
      <c r="AJ18">
        <f t="shared" si="24"/>
        <v>35.299999999999997</v>
      </c>
      <c r="AK18">
        <f t="shared" si="25"/>
        <v>0</v>
      </c>
      <c r="AL18">
        <f t="shared" si="26"/>
        <v>0</v>
      </c>
      <c r="AM18">
        <f t="shared" si="27"/>
        <v>0</v>
      </c>
      <c r="AN18">
        <f t="shared" si="28"/>
        <v>0</v>
      </c>
      <c r="AO18">
        <f t="shared" si="29"/>
        <v>0</v>
      </c>
      <c r="AP18">
        <f t="shared" si="30"/>
        <v>0</v>
      </c>
      <c r="AQ18">
        <f t="shared" si="31"/>
        <v>0</v>
      </c>
      <c r="AR18">
        <f t="shared" si="32"/>
        <v>0</v>
      </c>
      <c r="AS18">
        <f t="shared" si="33"/>
        <v>0</v>
      </c>
    </row>
    <row r="19" spans="1:45" ht="16.5">
      <c r="A19" s="44" t="s">
        <v>33</v>
      </c>
      <c r="B19" s="44" t="s">
        <v>8</v>
      </c>
      <c r="C19" s="45">
        <v>31.1</v>
      </c>
      <c r="D19" s="44" t="s">
        <v>34</v>
      </c>
      <c r="E19" s="44">
        <v>80</v>
      </c>
      <c r="F19" s="44"/>
      <c r="G19" s="44"/>
      <c r="I19">
        <f t="shared" si="0"/>
        <v>0</v>
      </c>
      <c r="J19" s="48">
        <f t="shared" si="1"/>
        <v>0</v>
      </c>
      <c r="K19" s="48">
        <f t="shared" si="2"/>
        <v>0</v>
      </c>
      <c r="L19" s="48">
        <f t="shared" si="3"/>
        <v>0</v>
      </c>
      <c r="M19" s="48">
        <f t="shared" si="4"/>
        <v>1</v>
      </c>
      <c r="N19" s="48">
        <f t="shared" si="5"/>
        <v>0</v>
      </c>
      <c r="O19" s="48">
        <f t="shared" si="6"/>
        <v>0</v>
      </c>
      <c r="P19" s="48"/>
      <c r="Q19" s="16">
        <f t="shared" si="7"/>
        <v>0</v>
      </c>
      <c r="R19" s="16">
        <f t="shared" si="8"/>
        <v>0</v>
      </c>
      <c r="S19" s="16">
        <f t="shared" si="9"/>
        <v>1</v>
      </c>
      <c r="T19" s="16">
        <f t="shared" si="10"/>
        <v>0</v>
      </c>
      <c r="U19" s="16">
        <f t="shared" si="11"/>
        <v>0</v>
      </c>
      <c r="V19" s="16">
        <f t="shared" si="12"/>
        <v>0</v>
      </c>
      <c r="W19">
        <f t="shared" si="13"/>
        <v>0</v>
      </c>
      <c r="X19">
        <f t="shared" si="14"/>
        <v>0</v>
      </c>
      <c r="Y19">
        <f t="shared" si="15"/>
        <v>0</v>
      </c>
      <c r="Z19">
        <f t="shared" si="16"/>
        <v>0</v>
      </c>
      <c r="AB19">
        <f t="shared" si="17"/>
        <v>0</v>
      </c>
      <c r="AC19" s="48">
        <f t="shared" si="18"/>
        <v>0</v>
      </c>
      <c r="AD19" s="48">
        <f t="shared" si="19"/>
        <v>0</v>
      </c>
      <c r="AE19" s="48">
        <f t="shared" si="20"/>
        <v>0</v>
      </c>
      <c r="AF19" s="48">
        <f t="shared" si="21"/>
        <v>31.1</v>
      </c>
      <c r="AG19" s="48">
        <f t="shared" si="22"/>
        <v>0</v>
      </c>
      <c r="AH19" s="48">
        <f t="shared" si="23"/>
        <v>0</v>
      </c>
      <c r="AI19" s="48"/>
      <c r="AJ19">
        <f t="shared" si="24"/>
        <v>0</v>
      </c>
      <c r="AK19">
        <f t="shared" si="25"/>
        <v>0</v>
      </c>
      <c r="AL19">
        <f t="shared" si="26"/>
        <v>31.1</v>
      </c>
      <c r="AM19">
        <f t="shared" si="27"/>
        <v>0</v>
      </c>
      <c r="AN19">
        <f t="shared" si="28"/>
        <v>0</v>
      </c>
      <c r="AO19">
        <f t="shared" si="29"/>
        <v>0</v>
      </c>
      <c r="AP19">
        <f t="shared" si="30"/>
        <v>0</v>
      </c>
      <c r="AQ19">
        <f t="shared" si="31"/>
        <v>0</v>
      </c>
      <c r="AR19">
        <f t="shared" si="32"/>
        <v>0</v>
      </c>
      <c r="AS19">
        <f t="shared" si="33"/>
        <v>0</v>
      </c>
    </row>
    <row r="20" spans="1:45" ht="16.5">
      <c r="A20" s="44"/>
      <c r="B20" s="44" t="s">
        <v>10</v>
      </c>
      <c r="C20" s="45">
        <v>23.1</v>
      </c>
      <c r="D20" s="44" t="s">
        <v>34</v>
      </c>
      <c r="E20" s="44">
        <v>80</v>
      </c>
      <c r="F20" s="44"/>
      <c r="G20" s="44"/>
      <c r="I20">
        <f t="shared" si="0"/>
        <v>0</v>
      </c>
      <c r="J20" s="48">
        <f t="shared" si="1"/>
        <v>0</v>
      </c>
      <c r="K20" s="48">
        <f t="shared" si="2"/>
        <v>0</v>
      </c>
      <c r="L20" s="48">
        <f t="shared" si="3"/>
        <v>0</v>
      </c>
      <c r="M20" s="48">
        <f t="shared" si="4"/>
        <v>1</v>
      </c>
      <c r="N20" s="48">
        <f t="shared" si="5"/>
        <v>0</v>
      </c>
      <c r="O20" s="48">
        <f t="shared" si="6"/>
        <v>0</v>
      </c>
      <c r="P20" s="48"/>
      <c r="Q20" s="16">
        <f t="shared" si="7"/>
        <v>0</v>
      </c>
      <c r="R20" s="16">
        <f t="shared" si="8"/>
        <v>0</v>
      </c>
      <c r="S20" s="16">
        <f t="shared" si="9"/>
        <v>1</v>
      </c>
      <c r="T20" s="16">
        <f t="shared" si="10"/>
        <v>0</v>
      </c>
      <c r="U20" s="16">
        <f t="shared" si="11"/>
        <v>0</v>
      </c>
      <c r="V20" s="16">
        <f t="shared" si="12"/>
        <v>0</v>
      </c>
      <c r="W20">
        <f t="shared" si="13"/>
        <v>0</v>
      </c>
      <c r="X20">
        <f t="shared" si="14"/>
        <v>0</v>
      </c>
      <c r="Y20">
        <f t="shared" si="15"/>
        <v>0</v>
      </c>
      <c r="Z20">
        <f t="shared" si="16"/>
        <v>0</v>
      </c>
      <c r="AB20">
        <f t="shared" si="17"/>
        <v>0</v>
      </c>
      <c r="AC20" s="48">
        <f t="shared" si="18"/>
        <v>0</v>
      </c>
      <c r="AD20" s="48">
        <f t="shared" si="19"/>
        <v>0</v>
      </c>
      <c r="AE20" s="48">
        <f t="shared" si="20"/>
        <v>0</v>
      </c>
      <c r="AF20" s="48">
        <f t="shared" si="21"/>
        <v>23.1</v>
      </c>
      <c r="AG20" s="48">
        <f t="shared" si="22"/>
        <v>0</v>
      </c>
      <c r="AH20" s="48">
        <f t="shared" si="23"/>
        <v>0</v>
      </c>
      <c r="AI20" s="48"/>
      <c r="AJ20">
        <f t="shared" si="24"/>
        <v>0</v>
      </c>
      <c r="AK20">
        <f t="shared" si="25"/>
        <v>0</v>
      </c>
      <c r="AL20">
        <f t="shared" si="26"/>
        <v>23.1</v>
      </c>
      <c r="AM20">
        <f t="shared" si="27"/>
        <v>0</v>
      </c>
      <c r="AN20">
        <f t="shared" si="28"/>
        <v>0</v>
      </c>
      <c r="AO20">
        <f t="shared" si="29"/>
        <v>0</v>
      </c>
      <c r="AP20">
        <f t="shared" si="30"/>
        <v>0</v>
      </c>
      <c r="AQ20">
        <f t="shared" si="31"/>
        <v>0</v>
      </c>
      <c r="AR20">
        <f t="shared" si="32"/>
        <v>0</v>
      </c>
      <c r="AS20">
        <f t="shared" si="33"/>
        <v>0</v>
      </c>
    </row>
    <row r="21" spans="1:45" ht="16.5">
      <c r="A21" s="44"/>
      <c r="B21" s="44" t="s">
        <v>14</v>
      </c>
      <c r="C21" s="45">
        <v>28.2</v>
      </c>
      <c r="D21" s="44" t="s">
        <v>34</v>
      </c>
      <c r="E21" s="44">
        <v>80</v>
      </c>
      <c r="F21" s="44"/>
      <c r="G21" s="44"/>
      <c r="I21">
        <f t="shared" si="0"/>
        <v>0</v>
      </c>
      <c r="J21" s="48">
        <f t="shared" si="1"/>
        <v>0</v>
      </c>
      <c r="K21" s="48">
        <f t="shared" si="2"/>
        <v>0</v>
      </c>
      <c r="L21" s="48">
        <f t="shared" si="3"/>
        <v>0</v>
      </c>
      <c r="M21" s="48">
        <f t="shared" si="4"/>
        <v>1</v>
      </c>
      <c r="N21" s="48">
        <f t="shared" si="5"/>
        <v>0</v>
      </c>
      <c r="O21" s="48">
        <f t="shared" si="6"/>
        <v>0</v>
      </c>
      <c r="P21" s="48"/>
      <c r="Q21" s="16">
        <f t="shared" si="7"/>
        <v>0</v>
      </c>
      <c r="R21" s="16">
        <f t="shared" si="8"/>
        <v>0</v>
      </c>
      <c r="S21" s="16">
        <f t="shared" si="9"/>
        <v>1</v>
      </c>
      <c r="T21" s="16">
        <f t="shared" si="10"/>
        <v>0</v>
      </c>
      <c r="U21" s="16">
        <f t="shared" si="11"/>
        <v>0</v>
      </c>
      <c r="V21" s="16">
        <f t="shared" si="12"/>
        <v>0</v>
      </c>
      <c r="W21">
        <f t="shared" si="13"/>
        <v>0</v>
      </c>
      <c r="X21">
        <f t="shared" si="14"/>
        <v>0</v>
      </c>
      <c r="Y21">
        <f t="shared" si="15"/>
        <v>0</v>
      </c>
      <c r="Z21">
        <f t="shared" si="16"/>
        <v>0</v>
      </c>
      <c r="AB21">
        <f t="shared" si="17"/>
        <v>0</v>
      </c>
      <c r="AC21" s="48">
        <f t="shared" si="18"/>
        <v>0</v>
      </c>
      <c r="AD21" s="48">
        <f t="shared" si="19"/>
        <v>0</v>
      </c>
      <c r="AE21" s="48">
        <f t="shared" si="20"/>
        <v>0</v>
      </c>
      <c r="AF21" s="48">
        <f t="shared" si="21"/>
        <v>28.2</v>
      </c>
      <c r="AG21" s="48">
        <f t="shared" si="22"/>
        <v>0</v>
      </c>
      <c r="AH21" s="48">
        <f t="shared" si="23"/>
        <v>0</v>
      </c>
      <c r="AI21" s="48"/>
      <c r="AJ21">
        <f t="shared" si="24"/>
        <v>0</v>
      </c>
      <c r="AK21">
        <f t="shared" si="25"/>
        <v>0</v>
      </c>
      <c r="AL21">
        <f t="shared" si="26"/>
        <v>28.2</v>
      </c>
      <c r="AM21">
        <f t="shared" si="27"/>
        <v>0</v>
      </c>
      <c r="AN21">
        <f t="shared" si="28"/>
        <v>0</v>
      </c>
      <c r="AO21">
        <f t="shared" si="29"/>
        <v>0</v>
      </c>
      <c r="AP21">
        <f t="shared" si="30"/>
        <v>0</v>
      </c>
      <c r="AQ21">
        <f t="shared" si="31"/>
        <v>0</v>
      </c>
      <c r="AR21">
        <f t="shared" si="32"/>
        <v>0</v>
      </c>
      <c r="AS21">
        <f t="shared" si="33"/>
        <v>0</v>
      </c>
    </row>
    <row r="22" spans="1:45" ht="16.5">
      <c r="A22" s="44"/>
      <c r="B22" s="44" t="s">
        <v>15</v>
      </c>
      <c r="C22" s="45">
        <v>28</v>
      </c>
      <c r="D22" s="44" t="s">
        <v>34</v>
      </c>
      <c r="E22" s="44">
        <v>80</v>
      </c>
      <c r="F22" s="44"/>
      <c r="G22" s="44"/>
      <c r="I22">
        <f t="shared" si="0"/>
        <v>0</v>
      </c>
      <c r="J22" s="48">
        <f t="shared" si="1"/>
        <v>0</v>
      </c>
      <c r="K22" s="48">
        <f t="shared" si="2"/>
        <v>0</v>
      </c>
      <c r="L22" s="48">
        <f t="shared" si="3"/>
        <v>0</v>
      </c>
      <c r="M22" s="48">
        <f t="shared" si="4"/>
        <v>1</v>
      </c>
      <c r="N22" s="48">
        <f t="shared" si="5"/>
        <v>0</v>
      </c>
      <c r="O22" s="48">
        <f t="shared" si="6"/>
        <v>0</v>
      </c>
      <c r="P22" s="48"/>
      <c r="Q22" s="16">
        <f t="shared" si="7"/>
        <v>0</v>
      </c>
      <c r="R22" s="16">
        <f t="shared" si="8"/>
        <v>0</v>
      </c>
      <c r="S22" s="16">
        <f t="shared" si="9"/>
        <v>1</v>
      </c>
      <c r="T22" s="16">
        <f t="shared" si="10"/>
        <v>0</v>
      </c>
      <c r="U22" s="16">
        <f t="shared" si="11"/>
        <v>0</v>
      </c>
      <c r="V22" s="16">
        <f t="shared" si="12"/>
        <v>0</v>
      </c>
      <c r="W22">
        <f t="shared" si="13"/>
        <v>0</v>
      </c>
      <c r="X22">
        <f t="shared" si="14"/>
        <v>0</v>
      </c>
      <c r="Y22">
        <f t="shared" si="15"/>
        <v>0</v>
      </c>
      <c r="Z22">
        <f t="shared" si="16"/>
        <v>0</v>
      </c>
      <c r="AB22">
        <f t="shared" si="17"/>
        <v>0</v>
      </c>
      <c r="AC22" s="48">
        <f t="shared" si="18"/>
        <v>0</v>
      </c>
      <c r="AD22" s="48">
        <f t="shared" si="19"/>
        <v>0</v>
      </c>
      <c r="AE22" s="48">
        <f t="shared" si="20"/>
        <v>0</v>
      </c>
      <c r="AF22" s="48">
        <f t="shared" si="21"/>
        <v>28</v>
      </c>
      <c r="AG22" s="48">
        <f t="shared" si="22"/>
        <v>0</v>
      </c>
      <c r="AH22" s="48">
        <f t="shared" si="23"/>
        <v>0</v>
      </c>
      <c r="AI22" s="48"/>
      <c r="AJ22">
        <f t="shared" si="24"/>
        <v>0</v>
      </c>
      <c r="AK22">
        <f t="shared" si="25"/>
        <v>0</v>
      </c>
      <c r="AL22">
        <f t="shared" si="26"/>
        <v>28</v>
      </c>
      <c r="AM22">
        <f t="shared" si="27"/>
        <v>0</v>
      </c>
      <c r="AN22">
        <f t="shared" si="28"/>
        <v>0</v>
      </c>
      <c r="AO22">
        <f t="shared" si="29"/>
        <v>0</v>
      </c>
      <c r="AP22">
        <f t="shared" si="30"/>
        <v>0</v>
      </c>
      <c r="AQ22">
        <f t="shared" si="31"/>
        <v>0</v>
      </c>
      <c r="AR22">
        <f t="shared" si="32"/>
        <v>0</v>
      </c>
      <c r="AS22">
        <f t="shared" si="33"/>
        <v>0</v>
      </c>
    </row>
    <row r="23" spans="1:45" ht="16.5">
      <c r="A23" s="44"/>
      <c r="B23" s="44" t="s">
        <v>18</v>
      </c>
      <c r="C23" s="45">
        <v>43</v>
      </c>
      <c r="D23" s="44" t="s">
        <v>35</v>
      </c>
      <c r="E23" s="44">
        <v>100</v>
      </c>
      <c r="F23" s="44"/>
      <c r="G23" s="44"/>
      <c r="I23">
        <f t="shared" si="0"/>
        <v>0</v>
      </c>
      <c r="J23" s="48">
        <f t="shared" si="1"/>
        <v>0</v>
      </c>
      <c r="K23" s="48">
        <f t="shared" si="2"/>
        <v>1</v>
      </c>
      <c r="L23" s="48">
        <f t="shared" si="3"/>
        <v>0</v>
      </c>
      <c r="M23" s="48">
        <f t="shared" si="4"/>
        <v>0</v>
      </c>
      <c r="N23" s="48">
        <f t="shared" si="5"/>
        <v>0</v>
      </c>
      <c r="O23" s="48">
        <f t="shared" si="6"/>
        <v>0</v>
      </c>
      <c r="P23" s="48"/>
      <c r="Q23" s="16">
        <f t="shared" si="7"/>
        <v>0</v>
      </c>
      <c r="R23" s="16">
        <f t="shared" si="8"/>
        <v>0</v>
      </c>
      <c r="S23" s="16">
        <f t="shared" si="9"/>
        <v>1</v>
      </c>
      <c r="T23" s="16">
        <f t="shared" si="10"/>
        <v>0</v>
      </c>
      <c r="U23" s="16">
        <f t="shared" si="11"/>
        <v>0</v>
      </c>
      <c r="V23" s="16">
        <f t="shared" si="12"/>
        <v>0</v>
      </c>
      <c r="W23">
        <f t="shared" si="13"/>
        <v>0</v>
      </c>
      <c r="X23">
        <f t="shared" si="14"/>
        <v>0</v>
      </c>
      <c r="Y23">
        <f t="shared" si="15"/>
        <v>0</v>
      </c>
      <c r="Z23">
        <f t="shared" si="16"/>
        <v>0</v>
      </c>
      <c r="AB23">
        <f t="shared" si="17"/>
        <v>0</v>
      </c>
      <c r="AC23" s="48">
        <f t="shared" si="18"/>
        <v>0</v>
      </c>
      <c r="AD23" s="48">
        <f t="shared" si="19"/>
        <v>43</v>
      </c>
      <c r="AE23" s="48">
        <f t="shared" si="20"/>
        <v>0</v>
      </c>
      <c r="AF23" s="48">
        <f t="shared" si="21"/>
        <v>0</v>
      </c>
      <c r="AG23" s="48">
        <f t="shared" si="22"/>
        <v>0</v>
      </c>
      <c r="AH23" s="48">
        <f t="shared" si="23"/>
        <v>0</v>
      </c>
      <c r="AI23" s="48"/>
      <c r="AJ23">
        <f t="shared" si="24"/>
        <v>0</v>
      </c>
      <c r="AK23">
        <f t="shared" si="25"/>
        <v>0</v>
      </c>
      <c r="AL23">
        <f t="shared" si="26"/>
        <v>43</v>
      </c>
      <c r="AM23">
        <f t="shared" si="27"/>
        <v>0</v>
      </c>
      <c r="AN23">
        <f t="shared" si="28"/>
        <v>0</v>
      </c>
      <c r="AO23">
        <f t="shared" si="29"/>
        <v>0</v>
      </c>
      <c r="AP23">
        <f t="shared" si="30"/>
        <v>0</v>
      </c>
      <c r="AQ23">
        <f t="shared" si="31"/>
        <v>0</v>
      </c>
      <c r="AR23">
        <f t="shared" si="32"/>
        <v>0</v>
      </c>
      <c r="AS23">
        <f t="shared" si="33"/>
        <v>0</v>
      </c>
    </row>
    <row r="24" spans="1:45" ht="16.5">
      <c r="A24" s="44"/>
      <c r="B24" s="44" t="s">
        <v>19</v>
      </c>
      <c r="C24" s="45">
        <v>24</v>
      </c>
      <c r="D24" s="44" t="s">
        <v>35</v>
      </c>
      <c r="E24" s="44">
        <v>80</v>
      </c>
      <c r="F24" s="44"/>
      <c r="G24" s="44"/>
      <c r="I24">
        <f t="shared" si="0"/>
        <v>0</v>
      </c>
      <c r="J24" s="48">
        <f t="shared" si="1"/>
        <v>0</v>
      </c>
      <c r="K24" s="48">
        <f t="shared" si="2"/>
        <v>0</v>
      </c>
      <c r="L24" s="48">
        <f t="shared" si="3"/>
        <v>0</v>
      </c>
      <c r="M24" s="48">
        <f t="shared" si="4"/>
        <v>1</v>
      </c>
      <c r="N24" s="48">
        <f t="shared" si="5"/>
        <v>0</v>
      </c>
      <c r="O24" s="48">
        <f t="shared" si="6"/>
        <v>0</v>
      </c>
      <c r="P24" s="48"/>
      <c r="Q24" s="16">
        <f t="shared" si="7"/>
        <v>0</v>
      </c>
      <c r="R24" s="16">
        <f t="shared" si="8"/>
        <v>0</v>
      </c>
      <c r="S24" s="16">
        <f t="shared" si="9"/>
        <v>1</v>
      </c>
      <c r="T24" s="16">
        <f t="shared" si="10"/>
        <v>0</v>
      </c>
      <c r="U24" s="16">
        <f t="shared" si="11"/>
        <v>0</v>
      </c>
      <c r="V24" s="16">
        <f t="shared" si="12"/>
        <v>0</v>
      </c>
      <c r="W24">
        <f t="shared" si="13"/>
        <v>0</v>
      </c>
      <c r="X24">
        <f t="shared" si="14"/>
        <v>0</v>
      </c>
      <c r="Y24">
        <f t="shared" si="15"/>
        <v>0</v>
      </c>
      <c r="Z24">
        <f t="shared" si="16"/>
        <v>0</v>
      </c>
      <c r="AB24">
        <f t="shared" si="17"/>
        <v>0</v>
      </c>
      <c r="AC24" s="48">
        <f t="shared" si="18"/>
        <v>0</v>
      </c>
      <c r="AD24" s="48">
        <f t="shared" si="19"/>
        <v>0</v>
      </c>
      <c r="AE24" s="48">
        <f t="shared" si="20"/>
        <v>0</v>
      </c>
      <c r="AF24" s="48">
        <f t="shared" si="21"/>
        <v>24</v>
      </c>
      <c r="AG24" s="48">
        <f t="shared" si="22"/>
        <v>0</v>
      </c>
      <c r="AH24" s="48">
        <f t="shared" si="23"/>
        <v>0</v>
      </c>
      <c r="AI24" s="48"/>
      <c r="AJ24">
        <f t="shared" si="24"/>
        <v>0</v>
      </c>
      <c r="AK24">
        <f t="shared" si="25"/>
        <v>0</v>
      </c>
      <c r="AL24">
        <f t="shared" si="26"/>
        <v>24</v>
      </c>
      <c r="AM24">
        <f t="shared" si="27"/>
        <v>0</v>
      </c>
      <c r="AN24">
        <f t="shared" si="28"/>
        <v>0</v>
      </c>
      <c r="AO24">
        <f t="shared" si="29"/>
        <v>0</v>
      </c>
      <c r="AP24">
        <f t="shared" si="30"/>
        <v>0</v>
      </c>
      <c r="AQ24">
        <f t="shared" si="31"/>
        <v>0</v>
      </c>
      <c r="AR24">
        <f t="shared" si="32"/>
        <v>0</v>
      </c>
      <c r="AS24">
        <f t="shared" si="33"/>
        <v>0</v>
      </c>
    </row>
    <row r="25" spans="1:45" ht="16.5">
      <c r="A25" s="44"/>
      <c r="B25" s="44" t="s">
        <v>20</v>
      </c>
      <c r="C25" s="45">
        <v>29</v>
      </c>
      <c r="D25" s="44" t="s">
        <v>34</v>
      </c>
      <c r="E25" s="44">
        <v>80</v>
      </c>
      <c r="F25" s="44"/>
      <c r="G25" s="44"/>
      <c r="I25">
        <f t="shared" si="0"/>
        <v>0</v>
      </c>
      <c r="J25" s="48">
        <f t="shared" si="1"/>
        <v>0</v>
      </c>
      <c r="K25" s="48">
        <f t="shared" si="2"/>
        <v>0</v>
      </c>
      <c r="L25" s="48">
        <f t="shared" si="3"/>
        <v>0</v>
      </c>
      <c r="M25" s="48">
        <f t="shared" si="4"/>
        <v>1</v>
      </c>
      <c r="N25" s="48">
        <f t="shared" si="5"/>
        <v>0</v>
      </c>
      <c r="O25" s="48">
        <f t="shared" si="6"/>
        <v>0</v>
      </c>
      <c r="P25" s="48"/>
      <c r="Q25" s="16">
        <f t="shared" si="7"/>
        <v>0</v>
      </c>
      <c r="R25" s="16">
        <f t="shared" si="8"/>
        <v>0</v>
      </c>
      <c r="S25" s="16">
        <f t="shared" si="9"/>
        <v>1</v>
      </c>
      <c r="T25" s="16">
        <f t="shared" si="10"/>
        <v>0</v>
      </c>
      <c r="U25" s="16">
        <f t="shared" si="11"/>
        <v>0</v>
      </c>
      <c r="V25" s="16">
        <f t="shared" si="12"/>
        <v>0</v>
      </c>
      <c r="W25">
        <f t="shared" si="13"/>
        <v>0</v>
      </c>
      <c r="X25">
        <f t="shared" si="14"/>
        <v>0</v>
      </c>
      <c r="Y25">
        <f t="shared" si="15"/>
        <v>0</v>
      </c>
      <c r="Z25">
        <f t="shared" si="16"/>
        <v>0</v>
      </c>
      <c r="AB25">
        <f t="shared" si="17"/>
        <v>0</v>
      </c>
      <c r="AC25" s="48">
        <f t="shared" si="18"/>
        <v>0</v>
      </c>
      <c r="AD25" s="48">
        <f t="shared" si="19"/>
        <v>0</v>
      </c>
      <c r="AE25" s="48">
        <f t="shared" si="20"/>
        <v>0</v>
      </c>
      <c r="AF25" s="48">
        <f t="shared" si="21"/>
        <v>29</v>
      </c>
      <c r="AG25" s="48">
        <f t="shared" si="22"/>
        <v>0</v>
      </c>
      <c r="AH25" s="48">
        <f t="shared" si="23"/>
        <v>0</v>
      </c>
      <c r="AI25" s="48"/>
      <c r="AJ25">
        <f t="shared" si="24"/>
        <v>0</v>
      </c>
      <c r="AK25">
        <f t="shared" si="25"/>
        <v>0</v>
      </c>
      <c r="AL25">
        <f t="shared" si="26"/>
        <v>29</v>
      </c>
      <c r="AM25">
        <f t="shared" si="27"/>
        <v>0</v>
      </c>
      <c r="AN25">
        <f t="shared" si="28"/>
        <v>0</v>
      </c>
      <c r="AO25">
        <f t="shared" si="29"/>
        <v>0</v>
      </c>
      <c r="AP25">
        <f t="shared" si="30"/>
        <v>0</v>
      </c>
      <c r="AQ25">
        <f t="shared" si="31"/>
        <v>0</v>
      </c>
      <c r="AR25">
        <f t="shared" si="32"/>
        <v>0</v>
      </c>
      <c r="AS25">
        <f t="shared" si="33"/>
        <v>0</v>
      </c>
    </row>
    <row r="26" spans="1:45" ht="16.5">
      <c r="A26" s="44"/>
      <c r="B26" s="44" t="s">
        <v>22</v>
      </c>
      <c r="C26" s="45">
        <v>17</v>
      </c>
      <c r="D26" s="44" t="s">
        <v>34</v>
      </c>
      <c r="E26" s="44">
        <v>80</v>
      </c>
      <c r="F26" s="44"/>
      <c r="G26" s="44"/>
      <c r="I26">
        <f t="shared" si="0"/>
        <v>0</v>
      </c>
      <c r="J26" s="48">
        <f t="shared" si="1"/>
        <v>0</v>
      </c>
      <c r="K26" s="48">
        <f t="shared" si="2"/>
        <v>0</v>
      </c>
      <c r="L26" s="48">
        <f t="shared" si="3"/>
        <v>0</v>
      </c>
      <c r="M26" s="48">
        <f t="shared" si="4"/>
        <v>1</v>
      </c>
      <c r="N26" s="48">
        <f t="shared" si="5"/>
        <v>0</v>
      </c>
      <c r="O26" s="48">
        <f t="shared" si="6"/>
        <v>0</v>
      </c>
      <c r="P26" s="48"/>
      <c r="Q26" s="16">
        <f t="shared" si="7"/>
        <v>0</v>
      </c>
      <c r="R26" s="16">
        <f t="shared" si="8"/>
        <v>0</v>
      </c>
      <c r="S26" s="16">
        <f t="shared" si="9"/>
        <v>1</v>
      </c>
      <c r="T26" s="16">
        <f t="shared" si="10"/>
        <v>0</v>
      </c>
      <c r="U26" s="16">
        <f t="shared" si="11"/>
        <v>0</v>
      </c>
      <c r="V26" s="16">
        <f t="shared" si="12"/>
        <v>0</v>
      </c>
      <c r="W26">
        <f t="shared" si="13"/>
        <v>0</v>
      </c>
      <c r="X26">
        <f t="shared" si="14"/>
        <v>0</v>
      </c>
      <c r="Y26">
        <f t="shared" si="15"/>
        <v>0</v>
      </c>
      <c r="Z26">
        <f t="shared" si="16"/>
        <v>0</v>
      </c>
      <c r="AB26">
        <f t="shared" si="17"/>
        <v>0</v>
      </c>
      <c r="AC26" s="48">
        <f t="shared" si="18"/>
        <v>0</v>
      </c>
      <c r="AD26" s="48">
        <f t="shared" si="19"/>
        <v>0</v>
      </c>
      <c r="AE26" s="48">
        <f t="shared" si="20"/>
        <v>0</v>
      </c>
      <c r="AF26" s="48">
        <f t="shared" si="21"/>
        <v>17</v>
      </c>
      <c r="AG26" s="48">
        <f t="shared" si="22"/>
        <v>0</v>
      </c>
      <c r="AH26" s="48">
        <f t="shared" si="23"/>
        <v>0</v>
      </c>
      <c r="AI26" s="48"/>
      <c r="AJ26">
        <f t="shared" si="24"/>
        <v>0</v>
      </c>
      <c r="AK26">
        <f t="shared" si="25"/>
        <v>0</v>
      </c>
      <c r="AL26">
        <f t="shared" si="26"/>
        <v>17</v>
      </c>
      <c r="AM26">
        <f t="shared" si="27"/>
        <v>0</v>
      </c>
      <c r="AN26">
        <f t="shared" si="28"/>
        <v>0</v>
      </c>
      <c r="AO26">
        <f t="shared" si="29"/>
        <v>0</v>
      </c>
      <c r="AP26">
        <f t="shared" si="30"/>
        <v>0</v>
      </c>
      <c r="AQ26">
        <f t="shared" si="31"/>
        <v>0</v>
      </c>
      <c r="AR26">
        <f t="shared" si="32"/>
        <v>0</v>
      </c>
      <c r="AS26">
        <f t="shared" si="33"/>
        <v>0</v>
      </c>
    </row>
    <row r="27" spans="1:45" ht="16.5">
      <c r="A27" s="44"/>
      <c r="B27" s="44" t="s">
        <v>23</v>
      </c>
      <c r="C27" s="45">
        <v>57</v>
      </c>
      <c r="D27" s="44" t="s">
        <v>34</v>
      </c>
      <c r="E27" s="44">
        <v>80</v>
      </c>
      <c r="F27" s="44"/>
      <c r="G27" s="44"/>
      <c r="I27">
        <f t="shared" si="0"/>
        <v>0</v>
      </c>
      <c r="J27" s="48">
        <f t="shared" si="1"/>
        <v>0</v>
      </c>
      <c r="K27" s="48">
        <f t="shared" si="2"/>
        <v>0</v>
      </c>
      <c r="L27" s="48">
        <f t="shared" si="3"/>
        <v>0</v>
      </c>
      <c r="M27" s="48">
        <f t="shared" si="4"/>
        <v>1</v>
      </c>
      <c r="N27" s="48">
        <f t="shared" si="5"/>
        <v>0</v>
      </c>
      <c r="O27" s="48">
        <f t="shared" si="6"/>
        <v>0</v>
      </c>
      <c r="P27" s="48"/>
      <c r="Q27" s="16">
        <f t="shared" si="7"/>
        <v>0</v>
      </c>
      <c r="R27" s="16">
        <f t="shared" si="8"/>
        <v>0</v>
      </c>
      <c r="S27" s="16">
        <f t="shared" si="9"/>
        <v>1</v>
      </c>
      <c r="T27" s="16">
        <f t="shared" si="10"/>
        <v>0</v>
      </c>
      <c r="U27" s="16">
        <f t="shared" si="11"/>
        <v>0</v>
      </c>
      <c r="V27" s="16">
        <f t="shared" si="12"/>
        <v>0</v>
      </c>
      <c r="W27">
        <f t="shared" si="13"/>
        <v>0</v>
      </c>
      <c r="X27">
        <f t="shared" si="14"/>
        <v>0</v>
      </c>
      <c r="Y27">
        <f t="shared" si="15"/>
        <v>0</v>
      </c>
      <c r="Z27">
        <f t="shared" si="16"/>
        <v>0</v>
      </c>
      <c r="AB27">
        <f t="shared" si="17"/>
        <v>0</v>
      </c>
      <c r="AC27" s="48">
        <f t="shared" si="18"/>
        <v>0</v>
      </c>
      <c r="AD27" s="48">
        <f t="shared" si="19"/>
        <v>0</v>
      </c>
      <c r="AE27" s="48">
        <f t="shared" si="20"/>
        <v>0</v>
      </c>
      <c r="AF27" s="48">
        <f t="shared" si="21"/>
        <v>57</v>
      </c>
      <c r="AG27" s="48">
        <f t="shared" si="22"/>
        <v>0</v>
      </c>
      <c r="AH27" s="48">
        <f t="shared" si="23"/>
        <v>0</v>
      </c>
      <c r="AI27" s="48"/>
      <c r="AJ27">
        <f t="shared" si="24"/>
        <v>0</v>
      </c>
      <c r="AK27">
        <f t="shared" si="25"/>
        <v>0</v>
      </c>
      <c r="AL27">
        <f t="shared" si="26"/>
        <v>57</v>
      </c>
      <c r="AM27">
        <f t="shared" si="27"/>
        <v>0</v>
      </c>
      <c r="AN27">
        <f t="shared" si="28"/>
        <v>0</v>
      </c>
      <c r="AO27">
        <f t="shared" si="29"/>
        <v>0</v>
      </c>
      <c r="AP27">
        <f t="shared" si="30"/>
        <v>0</v>
      </c>
      <c r="AQ27">
        <f t="shared" si="31"/>
        <v>0</v>
      </c>
      <c r="AR27">
        <f t="shared" si="32"/>
        <v>0</v>
      </c>
      <c r="AS27">
        <f t="shared" si="33"/>
        <v>0</v>
      </c>
    </row>
    <row r="28" spans="1:45" ht="16.5">
      <c r="A28" s="44"/>
      <c r="B28" s="44" t="s">
        <v>26</v>
      </c>
      <c r="C28" s="45">
        <v>41</v>
      </c>
      <c r="D28" s="44" t="s">
        <v>34</v>
      </c>
      <c r="E28" s="44">
        <v>80</v>
      </c>
      <c r="F28" s="44"/>
      <c r="G28" s="44"/>
      <c r="I28">
        <f t="shared" si="0"/>
        <v>0</v>
      </c>
      <c r="J28" s="48">
        <f t="shared" si="1"/>
        <v>0</v>
      </c>
      <c r="K28" s="48">
        <f t="shared" si="2"/>
        <v>0</v>
      </c>
      <c r="L28" s="48">
        <f t="shared" si="3"/>
        <v>0</v>
      </c>
      <c r="M28" s="48">
        <f t="shared" si="4"/>
        <v>1</v>
      </c>
      <c r="N28" s="48">
        <f t="shared" si="5"/>
        <v>0</v>
      </c>
      <c r="O28" s="48">
        <f t="shared" si="6"/>
        <v>0</v>
      </c>
      <c r="P28" s="48"/>
      <c r="Q28" s="16">
        <f t="shared" si="7"/>
        <v>0</v>
      </c>
      <c r="R28" s="16">
        <f t="shared" si="8"/>
        <v>0</v>
      </c>
      <c r="S28" s="16">
        <f t="shared" si="9"/>
        <v>1</v>
      </c>
      <c r="T28" s="16">
        <f t="shared" si="10"/>
        <v>0</v>
      </c>
      <c r="U28" s="16">
        <f t="shared" si="11"/>
        <v>0</v>
      </c>
      <c r="V28" s="16">
        <f t="shared" si="12"/>
        <v>0</v>
      </c>
      <c r="W28">
        <f t="shared" si="13"/>
        <v>0</v>
      </c>
      <c r="X28">
        <f t="shared" si="14"/>
        <v>0</v>
      </c>
      <c r="Y28">
        <f t="shared" si="15"/>
        <v>0</v>
      </c>
      <c r="Z28">
        <f t="shared" si="16"/>
        <v>0</v>
      </c>
      <c r="AB28">
        <f t="shared" si="17"/>
        <v>0</v>
      </c>
      <c r="AC28" s="48">
        <f t="shared" si="18"/>
        <v>0</v>
      </c>
      <c r="AD28" s="48">
        <f t="shared" si="19"/>
        <v>0</v>
      </c>
      <c r="AE28" s="48">
        <f t="shared" si="20"/>
        <v>0</v>
      </c>
      <c r="AF28" s="48">
        <f t="shared" si="21"/>
        <v>41</v>
      </c>
      <c r="AG28" s="48">
        <f t="shared" si="22"/>
        <v>0</v>
      </c>
      <c r="AH28" s="48">
        <f t="shared" si="23"/>
        <v>0</v>
      </c>
      <c r="AI28" s="48"/>
      <c r="AJ28">
        <f t="shared" si="24"/>
        <v>0</v>
      </c>
      <c r="AK28">
        <f t="shared" si="25"/>
        <v>0</v>
      </c>
      <c r="AL28">
        <f t="shared" si="26"/>
        <v>41</v>
      </c>
      <c r="AM28">
        <f t="shared" si="27"/>
        <v>0</v>
      </c>
      <c r="AN28">
        <f t="shared" si="28"/>
        <v>0</v>
      </c>
      <c r="AO28">
        <f t="shared" si="29"/>
        <v>0</v>
      </c>
      <c r="AP28">
        <f t="shared" si="30"/>
        <v>0</v>
      </c>
      <c r="AQ28">
        <f t="shared" si="31"/>
        <v>0</v>
      </c>
      <c r="AR28">
        <f t="shared" si="32"/>
        <v>0</v>
      </c>
      <c r="AS28">
        <f t="shared" si="33"/>
        <v>0</v>
      </c>
    </row>
    <row r="29" spans="1:45" ht="16.5">
      <c r="A29" s="44"/>
      <c r="B29" s="44" t="s">
        <v>36</v>
      </c>
      <c r="C29" s="45">
        <v>43.8</v>
      </c>
      <c r="D29" s="44" t="s">
        <v>13</v>
      </c>
      <c r="E29" s="44">
        <v>80</v>
      </c>
      <c r="F29" s="44"/>
      <c r="G29" s="44"/>
      <c r="I29">
        <f t="shared" si="0"/>
        <v>0</v>
      </c>
      <c r="J29" s="48">
        <f t="shared" si="1"/>
        <v>0</v>
      </c>
      <c r="K29" s="48">
        <f t="shared" si="2"/>
        <v>0</v>
      </c>
      <c r="L29" s="48">
        <f t="shared" si="3"/>
        <v>0</v>
      </c>
      <c r="M29" s="48">
        <f t="shared" si="4"/>
        <v>1</v>
      </c>
      <c r="N29" s="48">
        <f t="shared" si="5"/>
        <v>0</v>
      </c>
      <c r="O29" s="48">
        <f t="shared" si="6"/>
        <v>0</v>
      </c>
      <c r="P29" s="48"/>
      <c r="Q29" s="16">
        <f t="shared" si="7"/>
        <v>1</v>
      </c>
      <c r="R29" s="16">
        <f t="shared" si="8"/>
        <v>0</v>
      </c>
      <c r="S29" s="16">
        <f t="shared" si="9"/>
        <v>0</v>
      </c>
      <c r="T29" s="16">
        <f t="shared" si="10"/>
        <v>0</v>
      </c>
      <c r="U29" s="16">
        <f t="shared" si="11"/>
        <v>0</v>
      </c>
      <c r="V29" s="16">
        <f t="shared" si="12"/>
        <v>0</v>
      </c>
      <c r="W29">
        <f t="shared" si="13"/>
        <v>0</v>
      </c>
      <c r="X29">
        <f t="shared" si="14"/>
        <v>0</v>
      </c>
      <c r="Y29">
        <f t="shared" si="15"/>
        <v>0</v>
      </c>
      <c r="Z29">
        <f t="shared" si="16"/>
        <v>0</v>
      </c>
      <c r="AB29">
        <f t="shared" si="17"/>
        <v>0</v>
      </c>
      <c r="AC29" s="48">
        <f t="shared" si="18"/>
        <v>0</v>
      </c>
      <c r="AD29" s="48">
        <f t="shared" si="19"/>
        <v>0</v>
      </c>
      <c r="AE29" s="48">
        <f t="shared" si="20"/>
        <v>0</v>
      </c>
      <c r="AF29" s="48">
        <f t="shared" si="21"/>
        <v>43.8</v>
      </c>
      <c r="AG29" s="48">
        <f t="shared" si="22"/>
        <v>0</v>
      </c>
      <c r="AH29" s="48">
        <f t="shared" si="23"/>
        <v>0</v>
      </c>
      <c r="AI29" s="48"/>
      <c r="AJ29">
        <f t="shared" si="24"/>
        <v>43.8</v>
      </c>
      <c r="AK29">
        <f t="shared" si="25"/>
        <v>0</v>
      </c>
      <c r="AL29">
        <f t="shared" si="26"/>
        <v>0</v>
      </c>
      <c r="AM29">
        <f t="shared" si="27"/>
        <v>0</v>
      </c>
      <c r="AN29">
        <f t="shared" si="28"/>
        <v>0</v>
      </c>
      <c r="AO29">
        <f t="shared" si="29"/>
        <v>0</v>
      </c>
      <c r="AP29">
        <f t="shared" si="30"/>
        <v>0</v>
      </c>
      <c r="AQ29">
        <f t="shared" si="31"/>
        <v>0</v>
      </c>
      <c r="AR29">
        <f t="shared" si="32"/>
        <v>0</v>
      </c>
      <c r="AS29">
        <f t="shared" si="33"/>
        <v>0</v>
      </c>
    </row>
    <row r="30" spans="1:45" ht="16.5">
      <c r="A30" s="44"/>
      <c r="B30" s="44" t="s">
        <v>37</v>
      </c>
      <c r="C30" s="45">
        <v>43</v>
      </c>
      <c r="D30" s="44" t="s">
        <v>34</v>
      </c>
      <c r="E30" s="44">
        <v>100</v>
      </c>
      <c r="F30" s="44"/>
      <c r="G30" s="44"/>
      <c r="I30">
        <f t="shared" si="0"/>
        <v>0</v>
      </c>
      <c r="J30" s="48">
        <f t="shared" si="1"/>
        <v>0</v>
      </c>
      <c r="K30" s="48">
        <f t="shared" si="2"/>
        <v>1</v>
      </c>
      <c r="L30" s="48">
        <f t="shared" si="3"/>
        <v>0</v>
      </c>
      <c r="M30" s="48">
        <f t="shared" si="4"/>
        <v>0</v>
      </c>
      <c r="N30" s="48">
        <f t="shared" si="5"/>
        <v>0</v>
      </c>
      <c r="O30" s="48">
        <f t="shared" si="6"/>
        <v>0</v>
      </c>
      <c r="P30" s="48"/>
      <c r="Q30" s="16">
        <f t="shared" si="7"/>
        <v>0</v>
      </c>
      <c r="R30" s="16">
        <f t="shared" si="8"/>
        <v>0</v>
      </c>
      <c r="S30" s="16">
        <f t="shared" si="9"/>
        <v>1</v>
      </c>
      <c r="T30" s="16">
        <f t="shared" si="10"/>
        <v>0</v>
      </c>
      <c r="U30" s="16">
        <f t="shared" si="11"/>
        <v>0</v>
      </c>
      <c r="V30" s="16">
        <f t="shared" si="12"/>
        <v>0</v>
      </c>
      <c r="W30">
        <f t="shared" si="13"/>
        <v>0</v>
      </c>
      <c r="X30">
        <f t="shared" si="14"/>
        <v>0</v>
      </c>
      <c r="Y30">
        <f t="shared" si="15"/>
        <v>0</v>
      </c>
      <c r="Z30">
        <f t="shared" si="16"/>
        <v>0</v>
      </c>
      <c r="AB30">
        <f t="shared" si="17"/>
        <v>0</v>
      </c>
      <c r="AC30" s="48">
        <f t="shared" si="18"/>
        <v>0</v>
      </c>
      <c r="AD30" s="48">
        <f t="shared" si="19"/>
        <v>43</v>
      </c>
      <c r="AE30" s="48">
        <f t="shared" si="20"/>
        <v>0</v>
      </c>
      <c r="AF30" s="48">
        <f t="shared" si="21"/>
        <v>0</v>
      </c>
      <c r="AG30" s="48">
        <f t="shared" si="22"/>
        <v>0</v>
      </c>
      <c r="AH30" s="48">
        <f t="shared" si="23"/>
        <v>0</v>
      </c>
      <c r="AI30" s="48"/>
      <c r="AJ30">
        <f t="shared" si="24"/>
        <v>0</v>
      </c>
      <c r="AK30">
        <f t="shared" si="25"/>
        <v>0</v>
      </c>
      <c r="AL30">
        <f t="shared" si="26"/>
        <v>43</v>
      </c>
      <c r="AM30">
        <f t="shared" si="27"/>
        <v>0</v>
      </c>
      <c r="AN30">
        <f t="shared" si="28"/>
        <v>0</v>
      </c>
      <c r="AO30">
        <f t="shared" si="29"/>
        <v>0</v>
      </c>
      <c r="AP30">
        <f t="shared" si="30"/>
        <v>0</v>
      </c>
      <c r="AQ30">
        <f t="shared" si="31"/>
        <v>0</v>
      </c>
      <c r="AR30">
        <f t="shared" si="32"/>
        <v>0</v>
      </c>
      <c r="AS30">
        <f t="shared" si="33"/>
        <v>0</v>
      </c>
    </row>
    <row r="31" spans="1:45" ht="16.5">
      <c r="A31" s="44"/>
      <c r="B31" s="44" t="s">
        <v>27</v>
      </c>
      <c r="C31" s="45">
        <v>19.600000000000001</v>
      </c>
      <c r="D31" s="44" t="s">
        <v>9</v>
      </c>
      <c r="E31" s="44">
        <v>100</v>
      </c>
      <c r="F31" s="44"/>
      <c r="G31" s="44"/>
      <c r="I31">
        <f t="shared" si="0"/>
        <v>0</v>
      </c>
      <c r="J31" s="48">
        <f t="shared" si="1"/>
        <v>0</v>
      </c>
      <c r="K31" s="48">
        <f t="shared" si="2"/>
        <v>1</v>
      </c>
      <c r="L31" s="48">
        <f t="shared" si="3"/>
        <v>0</v>
      </c>
      <c r="M31" s="48">
        <f t="shared" si="4"/>
        <v>0</v>
      </c>
      <c r="N31" s="48">
        <f t="shared" si="5"/>
        <v>0</v>
      </c>
      <c r="O31" s="48">
        <f t="shared" si="6"/>
        <v>0</v>
      </c>
      <c r="P31" s="48"/>
      <c r="Q31" s="16">
        <f t="shared" si="7"/>
        <v>1</v>
      </c>
      <c r="R31" s="16">
        <f t="shared" si="8"/>
        <v>0</v>
      </c>
      <c r="S31" s="16">
        <f t="shared" si="9"/>
        <v>0</v>
      </c>
      <c r="T31" s="16">
        <f t="shared" si="10"/>
        <v>0</v>
      </c>
      <c r="U31" s="16">
        <f t="shared" si="11"/>
        <v>0</v>
      </c>
      <c r="V31" s="16">
        <f t="shared" si="12"/>
        <v>0</v>
      </c>
      <c r="W31">
        <f t="shared" si="13"/>
        <v>0</v>
      </c>
      <c r="X31">
        <f t="shared" si="14"/>
        <v>0</v>
      </c>
      <c r="Y31">
        <f t="shared" si="15"/>
        <v>0</v>
      </c>
      <c r="Z31">
        <f t="shared" si="16"/>
        <v>0</v>
      </c>
      <c r="AB31">
        <f t="shared" si="17"/>
        <v>0</v>
      </c>
      <c r="AC31" s="48">
        <f t="shared" si="18"/>
        <v>0</v>
      </c>
      <c r="AD31" s="48">
        <f t="shared" si="19"/>
        <v>19.600000000000001</v>
      </c>
      <c r="AE31" s="48">
        <f t="shared" si="20"/>
        <v>0</v>
      </c>
      <c r="AF31" s="48">
        <f t="shared" si="21"/>
        <v>0</v>
      </c>
      <c r="AG31" s="48">
        <f t="shared" si="22"/>
        <v>0</v>
      </c>
      <c r="AH31" s="48">
        <f t="shared" si="23"/>
        <v>0</v>
      </c>
      <c r="AI31" s="48"/>
      <c r="AJ31">
        <f t="shared" si="24"/>
        <v>19.600000000000001</v>
      </c>
      <c r="AK31">
        <f t="shared" si="25"/>
        <v>0</v>
      </c>
      <c r="AL31">
        <f t="shared" si="26"/>
        <v>0</v>
      </c>
      <c r="AM31">
        <f t="shared" si="27"/>
        <v>0</v>
      </c>
      <c r="AN31">
        <f t="shared" si="28"/>
        <v>0</v>
      </c>
      <c r="AO31">
        <f t="shared" si="29"/>
        <v>0</v>
      </c>
      <c r="AP31">
        <f t="shared" si="30"/>
        <v>0</v>
      </c>
      <c r="AQ31">
        <f t="shared" si="31"/>
        <v>0</v>
      </c>
      <c r="AR31">
        <f t="shared" si="32"/>
        <v>0</v>
      </c>
      <c r="AS31">
        <f t="shared" si="33"/>
        <v>0</v>
      </c>
    </row>
    <row r="32" spans="1:45" ht="16.5">
      <c r="A32" s="44"/>
      <c r="B32" s="44" t="s">
        <v>38</v>
      </c>
      <c r="C32" s="45">
        <v>28</v>
      </c>
      <c r="D32" s="44" t="s">
        <v>39</v>
      </c>
      <c r="E32" s="44" t="s">
        <v>40</v>
      </c>
      <c r="F32" s="44"/>
      <c r="G32" s="44"/>
      <c r="I32">
        <f t="shared" si="0"/>
        <v>0</v>
      </c>
      <c r="J32" s="48">
        <f t="shared" si="1"/>
        <v>0</v>
      </c>
      <c r="K32" s="48">
        <f t="shared" si="2"/>
        <v>0</v>
      </c>
      <c r="L32" s="48">
        <f t="shared" si="3"/>
        <v>1</v>
      </c>
      <c r="M32" s="48">
        <f t="shared" si="4"/>
        <v>0</v>
      </c>
      <c r="N32" s="48">
        <f t="shared" si="5"/>
        <v>0</v>
      </c>
      <c r="O32" s="48">
        <f t="shared" si="6"/>
        <v>0</v>
      </c>
      <c r="P32" s="48"/>
      <c r="Q32" s="16">
        <f t="shared" si="7"/>
        <v>0</v>
      </c>
      <c r="R32" s="16">
        <f t="shared" si="8"/>
        <v>0</v>
      </c>
      <c r="S32" s="16">
        <f t="shared" si="9"/>
        <v>0</v>
      </c>
      <c r="T32" s="16">
        <f t="shared" si="10"/>
        <v>0</v>
      </c>
      <c r="U32" s="16">
        <f t="shared" si="11"/>
        <v>1</v>
      </c>
      <c r="V32" s="16">
        <f t="shared" si="12"/>
        <v>0</v>
      </c>
      <c r="W32">
        <f t="shared" si="13"/>
        <v>0</v>
      </c>
      <c r="X32">
        <f t="shared" si="14"/>
        <v>0</v>
      </c>
      <c r="Y32">
        <f t="shared" si="15"/>
        <v>0</v>
      </c>
      <c r="Z32">
        <f t="shared" si="16"/>
        <v>0</v>
      </c>
      <c r="AB32">
        <f t="shared" si="17"/>
        <v>0</v>
      </c>
      <c r="AC32" s="48">
        <f t="shared" si="18"/>
        <v>0</v>
      </c>
      <c r="AD32" s="48">
        <f t="shared" si="19"/>
        <v>0</v>
      </c>
      <c r="AE32" s="48">
        <f t="shared" si="20"/>
        <v>28</v>
      </c>
      <c r="AF32" s="48">
        <f t="shared" si="21"/>
        <v>0</v>
      </c>
      <c r="AG32" s="48">
        <f t="shared" si="22"/>
        <v>0</v>
      </c>
      <c r="AH32" s="48">
        <f t="shared" si="23"/>
        <v>0</v>
      </c>
      <c r="AI32" s="48"/>
      <c r="AJ32">
        <f t="shared" si="24"/>
        <v>0</v>
      </c>
      <c r="AK32">
        <f t="shared" si="25"/>
        <v>0</v>
      </c>
      <c r="AL32">
        <f t="shared" si="26"/>
        <v>0</v>
      </c>
      <c r="AM32">
        <f t="shared" si="27"/>
        <v>0</v>
      </c>
      <c r="AN32">
        <f t="shared" si="28"/>
        <v>28</v>
      </c>
      <c r="AO32">
        <f t="shared" si="29"/>
        <v>0</v>
      </c>
      <c r="AP32">
        <f t="shared" si="30"/>
        <v>0</v>
      </c>
      <c r="AQ32">
        <f t="shared" si="31"/>
        <v>0</v>
      </c>
      <c r="AR32">
        <f t="shared" si="32"/>
        <v>0</v>
      </c>
      <c r="AS32">
        <f t="shared" si="33"/>
        <v>0</v>
      </c>
    </row>
    <row r="33" spans="1:45" ht="16.5">
      <c r="A33" s="44"/>
      <c r="B33" s="44" t="s">
        <v>41</v>
      </c>
      <c r="C33" s="45">
        <v>19</v>
      </c>
      <c r="D33" s="44" t="s">
        <v>34</v>
      </c>
      <c r="E33" s="44">
        <v>80</v>
      </c>
      <c r="F33" s="44"/>
      <c r="G33" s="44"/>
      <c r="I33">
        <f t="shared" si="0"/>
        <v>0</v>
      </c>
      <c r="J33" s="48">
        <f t="shared" si="1"/>
        <v>0</v>
      </c>
      <c r="K33" s="48">
        <f t="shared" si="2"/>
        <v>0</v>
      </c>
      <c r="L33" s="48">
        <f t="shared" si="3"/>
        <v>0</v>
      </c>
      <c r="M33" s="48">
        <f t="shared" si="4"/>
        <v>1</v>
      </c>
      <c r="N33" s="48">
        <f t="shared" si="5"/>
        <v>0</v>
      </c>
      <c r="O33" s="48">
        <f t="shared" si="6"/>
        <v>0</v>
      </c>
      <c r="P33" s="48"/>
      <c r="Q33" s="16">
        <f t="shared" si="7"/>
        <v>0</v>
      </c>
      <c r="R33" s="16">
        <f t="shared" si="8"/>
        <v>0</v>
      </c>
      <c r="S33" s="16">
        <f t="shared" si="9"/>
        <v>1</v>
      </c>
      <c r="T33" s="16">
        <f t="shared" si="10"/>
        <v>0</v>
      </c>
      <c r="U33" s="16">
        <f t="shared" si="11"/>
        <v>0</v>
      </c>
      <c r="V33" s="16">
        <f t="shared" si="12"/>
        <v>0</v>
      </c>
      <c r="W33">
        <f t="shared" si="13"/>
        <v>0</v>
      </c>
      <c r="X33">
        <f t="shared" si="14"/>
        <v>0</v>
      </c>
      <c r="Y33">
        <f t="shared" si="15"/>
        <v>0</v>
      </c>
      <c r="Z33">
        <f t="shared" si="16"/>
        <v>0</v>
      </c>
      <c r="AB33">
        <f t="shared" si="17"/>
        <v>0</v>
      </c>
      <c r="AC33" s="48">
        <f t="shared" si="18"/>
        <v>0</v>
      </c>
      <c r="AD33" s="48">
        <f t="shared" si="19"/>
        <v>0</v>
      </c>
      <c r="AE33" s="48">
        <f t="shared" si="20"/>
        <v>0</v>
      </c>
      <c r="AF33" s="48">
        <f t="shared" si="21"/>
        <v>19</v>
      </c>
      <c r="AG33" s="48">
        <f t="shared" si="22"/>
        <v>0</v>
      </c>
      <c r="AH33" s="48">
        <f t="shared" si="23"/>
        <v>0</v>
      </c>
      <c r="AI33" s="48"/>
      <c r="AJ33">
        <f t="shared" si="24"/>
        <v>0</v>
      </c>
      <c r="AK33">
        <f t="shared" si="25"/>
        <v>0</v>
      </c>
      <c r="AL33">
        <f t="shared" si="26"/>
        <v>19</v>
      </c>
      <c r="AM33">
        <f t="shared" si="27"/>
        <v>0</v>
      </c>
      <c r="AN33">
        <f t="shared" si="28"/>
        <v>0</v>
      </c>
      <c r="AO33">
        <f t="shared" si="29"/>
        <v>0</v>
      </c>
      <c r="AP33">
        <f t="shared" si="30"/>
        <v>0</v>
      </c>
      <c r="AQ33">
        <f t="shared" si="31"/>
        <v>0</v>
      </c>
      <c r="AR33">
        <f t="shared" si="32"/>
        <v>0</v>
      </c>
      <c r="AS33">
        <f t="shared" si="33"/>
        <v>0</v>
      </c>
    </row>
    <row r="34" spans="1:45" ht="16.5">
      <c r="A34" s="44"/>
      <c r="B34" s="44" t="s">
        <v>42</v>
      </c>
      <c r="C34" s="45">
        <v>23</v>
      </c>
      <c r="D34" s="44" t="s">
        <v>34</v>
      </c>
      <c r="E34" s="44">
        <v>80</v>
      </c>
      <c r="F34" s="44"/>
      <c r="G34" s="44"/>
      <c r="I34">
        <f t="shared" si="0"/>
        <v>0</v>
      </c>
      <c r="J34" s="48">
        <f t="shared" si="1"/>
        <v>0</v>
      </c>
      <c r="K34" s="48">
        <f t="shared" si="2"/>
        <v>0</v>
      </c>
      <c r="L34" s="48">
        <f t="shared" si="3"/>
        <v>0</v>
      </c>
      <c r="M34" s="48">
        <f t="shared" si="4"/>
        <v>1</v>
      </c>
      <c r="N34" s="48">
        <f t="shared" si="5"/>
        <v>0</v>
      </c>
      <c r="O34" s="48">
        <f t="shared" si="6"/>
        <v>0</v>
      </c>
      <c r="P34" s="48"/>
      <c r="Q34" s="16">
        <f t="shared" si="7"/>
        <v>0</v>
      </c>
      <c r="R34" s="16">
        <f t="shared" si="8"/>
        <v>0</v>
      </c>
      <c r="S34" s="16">
        <f t="shared" si="9"/>
        <v>1</v>
      </c>
      <c r="T34" s="16">
        <f t="shared" si="10"/>
        <v>0</v>
      </c>
      <c r="U34" s="16">
        <f t="shared" si="11"/>
        <v>0</v>
      </c>
      <c r="V34" s="16">
        <f t="shared" si="12"/>
        <v>0</v>
      </c>
      <c r="W34">
        <f t="shared" si="13"/>
        <v>0</v>
      </c>
      <c r="X34">
        <f t="shared" si="14"/>
        <v>0</v>
      </c>
      <c r="Y34">
        <f t="shared" si="15"/>
        <v>0</v>
      </c>
      <c r="Z34">
        <f t="shared" si="16"/>
        <v>0</v>
      </c>
      <c r="AB34">
        <f t="shared" si="17"/>
        <v>0</v>
      </c>
      <c r="AC34" s="48">
        <f t="shared" si="18"/>
        <v>0</v>
      </c>
      <c r="AD34" s="48">
        <f t="shared" si="19"/>
        <v>0</v>
      </c>
      <c r="AE34" s="48">
        <f t="shared" si="20"/>
        <v>0</v>
      </c>
      <c r="AF34" s="48">
        <f t="shared" si="21"/>
        <v>23</v>
      </c>
      <c r="AG34" s="48">
        <f t="shared" si="22"/>
        <v>0</v>
      </c>
      <c r="AH34" s="48">
        <f t="shared" si="23"/>
        <v>0</v>
      </c>
      <c r="AI34" s="48"/>
      <c r="AJ34">
        <f t="shared" si="24"/>
        <v>0</v>
      </c>
      <c r="AK34">
        <f t="shared" si="25"/>
        <v>0</v>
      </c>
      <c r="AL34">
        <f t="shared" si="26"/>
        <v>23</v>
      </c>
      <c r="AM34">
        <f t="shared" si="27"/>
        <v>0</v>
      </c>
      <c r="AN34">
        <f t="shared" si="28"/>
        <v>0</v>
      </c>
      <c r="AO34">
        <f t="shared" si="29"/>
        <v>0</v>
      </c>
      <c r="AP34">
        <f t="shared" si="30"/>
        <v>0</v>
      </c>
      <c r="AQ34">
        <f t="shared" si="31"/>
        <v>0</v>
      </c>
      <c r="AR34">
        <f t="shared" si="32"/>
        <v>0</v>
      </c>
      <c r="AS34">
        <f t="shared" si="33"/>
        <v>0</v>
      </c>
    </row>
    <row r="35" spans="1:45" ht="16.5">
      <c r="A35" s="44"/>
      <c r="B35" s="44" t="s">
        <v>43</v>
      </c>
      <c r="C35" s="45">
        <v>21.8</v>
      </c>
      <c r="D35" s="44" t="s">
        <v>34</v>
      </c>
      <c r="E35" s="44">
        <v>80</v>
      </c>
      <c r="F35" s="44"/>
      <c r="G35" s="44"/>
      <c r="I35">
        <f t="shared" si="0"/>
        <v>0</v>
      </c>
      <c r="J35" s="48">
        <f t="shared" si="1"/>
        <v>0</v>
      </c>
      <c r="K35" s="48">
        <f t="shared" si="2"/>
        <v>0</v>
      </c>
      <c r="L35" s="48">
        <f t="shared" si="3"/>
        <v>0</v>
      </c>
      <c r="M35" s="48">
        <f t="shared" si="4"/>
        <v>1</v>
      </c>
      <c r="N35" s="48">
        <f t="shared" si="5"/>
        <v>0</v>
      </c>
      <c r="O35" s="48">
        <f t="shared" si="6"/>
        <v>0</v>
      </c>
      <c r="P35" s="48"/>
      <c r="Q35" s="16">
        <f t="shared" si="7"/>
        <v>0</v>
      </c>
      <c r="R35" s="16">
        <f t="shared" si="8"/>
        <v>0</v>
      </c>
      <c r="S35" s="16">
        <f t="shared" si="9"/>
        <v>1</v>
      </c>
      <c r="T35" s="16">
        <f t="shared" si="10"/>
        <v>0</v>
      </c>
      <c r="U35" s="16">
        <f t="shared" si="11"/>
        <v>0</v>
      </c>
      <c r="V35" s="16">
        <f t="shared" si="12"/>
        <v>0</v>
      </c>
      <c r="W35">
        <f t="shared" si="13"/>
        <v>0</v>
      </c>
      <c r="X35">
        <f t="shared" si="14"/>
        <v>0</v>
      </c>
      <c r="Y35">
        <f t="shared" si="15"/>
        <v>0</v>
      </c>
      <c r="Z35">
        <f t="shared" si="16"/>
        <v>0</v>
      </c>
      <c r="AB35">
        <f t="shared" si="17"/>
        <v>0</v>
      </c>
      <c r="AC35" s="48">
        <f t="shared" si="18"/>
        <v>0</v>
      </c>
      <c r="AD35" s="48">
        <f t="shared" si="19"/>
        <v>0</v>
      </c>
      <c r="AE35" s="48">
        <f t="shared" si="20"/>
        <v>0</v>
      </c>
      <c r="AF35" s="48">
        <f t="shared" si="21"/>
        <v>21.8</v>
      </c>
      <c r="AG35" s="48">
        <f t="shared" si="22"/>
        <v>0</v>
      </c>
      <c r="AH35" s="48">
        <f t="shared" si="23"/>
        <v>0</v>
      </c>
      <c r="AI35" s="48"/>
      <c r="AJ35">
        <f t="shared" si="24"/>
        <v>0</v>
      </c>
      <c r="AK35">
        <f t="shared" si="25"/>
        <v>0</v>
      </c>
      <c r="AL35">
        <f t="shared" si="26"/>
        <v>21.8</v>
      </c>
      <c r="AM35">
        <f t="shared" si="27"/>
        <v>0</v>
      </c>
      <c r="AN35">
        <f t="shared" si="28"/>
        <v>0</v>
      </c>
      <c r="AO35">
        <f t="shared" si="29"/>
        <v>0</v>
      </c>
      <c r="AP35">
        <f t="shared" si="30"/>
        <v>0</v>
      </c>
      <c r="AQ35">
        <f t="shared" si="31"/>
        <v>0</v>
      </c>
      <c r="AR35">
        <f t="shared" si="32"/>
        <v>0</v>
      </c>
      <c r="AS35">
        <f t="shared" si="33"/>
        <v>0</v>
      </c>
    </row>
    <row r="36" spans="1:45" ht="16.5">
      <c r="A36" s="44"/>
      <c r="B36" s="44" t="s">
        <v>44</v>
      </c>
      <c r="C36" s="45">
        <v>31</v>
      </c>
      <c r="D36" s="44" t="s">
        <v>34</v>
      </c>
      <c r="E36" s="44">
        <v>100</v>
      </c>
      <c r="F36" s="44"/>
      <c r="G36" s="44"/>
      <c r="I36">
        <f t="shared" si="0"/>
        <v>0</v>
      </c>
      <c r="J36" s="48">
        <f t="shared" si="1"/>
        <v>0</v>
      </c>
      <c r="K36" s="48">
        <f t="shared" si="2"/>
        <v>1</v>
      </c>
      <c r="L36" s="48">
        <f t="shared" si="3"/>
        <v>0</v>
      </c>
      <c r="M36" s="48">
        <f t="shared" si="4"/>
        <v>0</v>
      </c>
      <c r="N36" s="48">
        <f t="shared" si="5"/>
        <v>0</v>
      </c>
      <c r="O36" s="48">
        <f t="shared" si="6"/>
        <v>0</v>
      </c>
      <c r="P36" s="48"/>
      <c r="Q36" s="16">
        <f t="shared" si="7"/>
        <v>0</v>
      </c>
      <c r="R36" s="16">
        <f t="shared" si="8"/>
        <v>0</v>
      </c>
      <c r="S36" s="16">
        <f t="shared" si="9"/>
        <v>1</v>
      </c>
      <c r="T36" s="16">
        <f t="shared" si="10"/>
        <v>0</v>
      </c>
      <c r="U36" s="16">
        <f t="shared" si="11"/>
        <v>0</v>
      </c>
      <c r="V36" s="16">
        <f t="shared" si="12"/>
        <v>0</v>
      </c>
      <c r="W36">
        <f t="shared" si="13"/>
        <v>0</v>
      </c>
      <c r="X36">
        <f t="shared" si="14"/>
        <v>0</v>
      </c>
      <c r="Y36">
        <f t="shared" si="15"/>
        <v>0</v>
      </c>
      <c r="Z36">
        <f t="shared" si="16"/>
        <v>0</v>
      </c>
      <c r="AB36">
        <f t="shared" si="17"/>
        <v>0</v>
      </c>
      <c r="AC36" s="48">
        <f t="shared" si="18"/>
        <v>0</v>
      </c>
      <c r="AD36" s="48">
        <f t="shared" si="19"/>
        <v>31</v>
      </c>
      <c r="AE36" s="48">
        <f t="shared" si="20"/>
        <v>0</v>
      </c>
      <c r="AF36" s="48">
        <f t="shared" si="21"/>
        <v>0</v>
      </c>
      <c r="AG36" s="48">
        <f t="shared" si="22"/>
        <v>0</v>
      </c>
      <c r="AH36" s="48">
        <f t="shared" si="23"/>
        <v>0</v>
      </c>
      <c r="AI36" s="48"/>
      <c r="AJ36">
        <f t="shared" si="24"/>
        <v>0</v>
      </c>
      <c r="AK36">
        <f t="shared" si="25"/>
        <v>0</v>
      </c>
      <c r="AL36">
        <f t="shared" si="26"/>
        <v>31</v>
      </c>
      <c r="AM36">
        <f t="shared" si="27"/>
        <v>0</v>
      </c>
      <c r="AN36">
        <f t="shared" si="28"/>
        <v>0</v>
      </c>
      <c r="AO36">
        <f t="shared" si="29"/>
        <v>0</v>
      </c>
      <c r="AP36">
        <f t="shared" si="30"/>
        <v>0</v>
      </c>
      <c r="AQ36">
        <f t="shared" si="31"/>
        <v>0</v>
      </c>
      <c r="AR36">
        <f t="shared" si="32"/>
        <v>0</v>
      </c>
      <c r="AS36">
        <f t="shared" si="33"/>
        <v>0</v>
      </c>
    </row>
    <row r="37" spans="1:45" ht="16.5">
      <c r="A37" s="44"/>
      <c r="B37" s="44" t="s">
        <v>45</v>
      </c>
      <c r="C37" s="45">
        <v>23</v>
      </c>
      <c r="D37" s="44" t="s">
        <v>34</v>
      </c>
      <c r="E37" s="44">
        <v>100</v>
      </c>
      <c r="F37" s="44"/>
      <c r="G37" s="44"/>
      <c r="I37">
        <f t="shared" si="0"/>
        <v>0</v>
      </c>
      <c r="J37" s="48">
        <f t="shared" si="1"/>
        <v>0</v>
      </c>
      <c r="K37" s="48">
        <f t="shared" si="2"/>
        <v>1</v>
      </c>
      <c r="L37" s="48">
        <f t="shared" si="3"/>
        <v>0</v>
      </c>
      <c r="M37" s="48">
        <f t="shared" si="4"/>
        <v>0</v>
      </c>
      <c r="N37" s="48">
        <f t="shared" si="5"/>
        <v>0</v>
      </c>
      <c r="O37" s="48">
        <f t="shared" si="6"/>
        <v>0</v>
      </c>
      <c r="P37" s="48"/>
      <c r="Q37" s="16">
        <f t="shared" si="7"/>
        <v>0</v>
      </c>
      <c r="R37" s="16">
        <f t="shared" si="8"/>
        <v>0</v>
      </c>
      <c r="S37" s="16">
        <f t="shared" si="9"/>
        <v>1</v>
      </c>
      <c r="T37" s="16">
        <f t="shared" si="10"/>
        <v>0</v>
      </c>
      <c r="U37" s="16">
        <f t="shared" si="11"/>
        <v>0</v>
      </c>
      <c r="V37" s="16">
        <f t="shared" si="12"/>
        <v>0</v>
      </c>
      <c r="W37">
        <f t="shared" si="13"/>
        <v>0</v>
      </c>
      <c r="X37">
        <f t="shared" si="14"/>
        <v>0</v>
      </c>
      <c r="Y37">
        <f t="shared" si="15"/>
        <v>0</v>
      </c>
      <c r="Z37">
        <f t="shared" si="16"/>
        <v>0</v>
      </c>
      <c r="AB37">
        <f t="shared" si="17"/>
        <v>0</v>
      </c>
      <c r="AC37" s="48">
        <f t="shared" si="18"/>
        <v>0</v>
      </c>
      <c r="AD37" s="48">
        <f t="shared" si="19"/>
        <v>23</v>
      </c>
      <c r="AE37" s="48">
        <f t="shared" si="20"/>
        <v>0</v>
      </c>
      <c r="AF37" s="48">
        <f t="shared" si="21"/>
        <v>0</v>
      </c>
      <c r="AG37" s="48">
        <f t="shared" si="22"/>
        <v>0</v>
      </c>
      <c r="AH37" s="48">
        <f t="shared" si="23"/>
        <v>0</v>
      </c>
      <c r="AI37" s="48"/>
      <c r="AJ37">
        <f t="shared" si="24"/>
        <v>0</v>
      </c>
      <c r="AK37">
        <f t="shared" si="25"/>
        <v>0</v>
      </c>
      <c r="AL37">
        <f t="shared" si="26"/>
        <v>23</v>
      </c>
      <c r="AM37">
        <f t="shared" si="27"/>
        <v>0</v>
      </c>
      <c r="AN37">
        <f t="shared" si="28"/>
        <v>0</v>
      </c>
      <c r="AO37">
        <f t="shared" si="29"/>
        <v>0</v>
      </c>
      <c r="AP37">
        <f t="shared" si="30"/>
        <v>0</v>
      </c>
      <c r="AQ37">
        <f t="shared" si="31"/>
        <v>0</v>
      </c>
      <c r="AR37">
        <f t="shared" si="32"/>
        <v>0</v>
      </c>
      <c r="AS37">
        <f t="shared" si="33"/>
        <v>0</v>
      </c>
    </row>
    <row r="38" spans="1:45" s="39" customFormat="1" ht="16.5">
      <c r="A38" s="44"/>
      <c r="B38" s="44" t="s">
        <v>46</v>
      </c>
      <c r="C38" s="45">
        <v>20.5</v>
      </c>
      <c r="D38" s="44" t="s">
        <v>47</v>
      </c>
      <c r="E38" s="44">
        <v>80</v>
      </c>
      <c r="F38" s="44" t="s">
        <v>31</v>
      </c>
      <c r="G38" s="44"/>
      <c r="I38">
        <f t="shared" si="0"/>
        <v>0</v>
      </c>
      <c r="J38" s="48">
        <f t="shared" si="1"/>
        <v>0</v>
      </c>
      <c r="K38" s="48">
        <f t="shared" si="2"/>
        <v>0</v>
      </c>
      <c r="L38" s="48">
        <f t="shared" si="3"/>
        <v>0</v>
      </c>
      <c r="M38" s="48">
        <f t="shared" si="4"/>
        <v>1</v>
      </c>
      <c r="N38" s="48">
        <f t="shared" si="5"/>
        <v>0</v>
      </c>
      <c r="O38" s="48">
        <f t="shared" si="6"/>
        <v>0</v>
      </c>
      <c r="P38" s="48"/>
      <c r="Q38" s="16">
        <f t="shared" si="7"/>
        <v>0</v>
      </c>
      <c r="R38" s="16">
        <f t="shared" si="8"/>
        <v>0</v>
      </c>
      <c r="S38" s="16">
        <f t="shared" si="9"/>
        <v>1</v>
      </c>
      <c r="T38" s="16">
        <f t="shared" si="10"/>
        <v>0</v>
      </c>
      <c r="U38" s="16">
        <f t="shared" si="11"/>
        <v>0</v>
      </c>
      <c r="V38" s="16">
        <f t="shared" si="12"/>
        <v>0</v>
      </c>
      <c r="W38">
        <f t="shared" si="13"/>
        <v>0</v>
      </c>
      <c r="X38">
        <f t="shared" si="14"/>
        <v>0</v>
      </c>
      <c r="Y38">
        <f t="shared" si="15"/>
        <v>0</v>
      </c>
      <c r="Z38">
        <f t="shared" si="16"/>
        <v>0</v>
      </c>
      <c r="AA38"/>
      <c r="AB38">
        <f t="shared" si="17"/>
        <v>0</v>
      </c>
      <c r="AC38" s="48">
        <f t="shared" si="18"/>
        <v>0</v>
      </c>
      <c r="AD38" s="48">
        <f t="shared" si="19"/>
        <v>0</v>
      </c>
      <c r="AE38" s="48">
        <f t="shared" si="20"/>
        <v>0</v>
      </c>
      <c r="AF38" s="48">
        <f t="shared" si="21"/>
        <v>20.5</v>
      </c>
      <c r="AG38" s="48">
        <f t="shared" si="22"/>
        <v>0</v>
      </c>
      <c r="AH38" s="48">
        <f t="shared" si="23"/>
        <v>0</v>
      </c>
      <c r="AI38" s="48"/>
      <c r="AJ38">
        <f t="shared" si="24"/>
        <v>0</v>
      </c>
      <c r="AK38">
        <f t="shared" si="25"/>
        <v>0</v>
      </c>
      <c r="AL38">
        <f t="shared" si="26"/>
        <v>20.5</v>
      </c>
      <c r="AM38">
        <f t="shared" si="27"/>
        <v>0</v>
      </c>
      <c r="AN38">
        <f t="shared" si="28"/>
        <v>0</v>
      </c>
      <c r="AO38">
        <f t="shared" si="29"/>
        <v>0</v>
      </c>
      <c r="AP38">
        <f t="shared" si="30"/>
        <v>0</v>
      </c>
      <c r="AQ38">
        <f t="shared" si="31"/>
        <v>0</v>
      </c>
      <c r="AR38">
        <f t="shared" si="32"/>
        <v>0</v>
      </c>
      <c r="AS38">
        <f t="shared" si="33"/>
        <v>0</v>
      </c>
    </row>
    <row r="39" spans="1:45" s="39" customFormat="1" ht="16.5">
      <c r="A39" s="44"/>
      <c r="B39" s="44" t="s">
        <v>48</v>
      </c>
      <c r="C39" s="45">
        <v>10.199999999999999</v>
      </c>
      <c r="D39" s="44" t="s">
        <v>49</v>
      </c>
      <c r="E39" s="44">
        <v>100</v>
      </c>
      <c r="F39" s="44" t="s">
        <v>31</v>
      </c>
      <c r="G39" s="44"/>
      <c r="I39">
        <f t="shared" si="0"/>
        <v>0</v>
      </c>
      <c r="J39" s="48">
        <f t="shared" si="1"/>
        <v>0</v>
      </c>
      <c r="K39" s="48">
        <f t="shared" si="2"/>
        <v>1</v>
      </c>
      <c r="L39" s="48">
        <f t="shared" si="3"/>
        <v>0</v>
      </c>
      <c r="M39" s="48">
        <f t="shared" si="4"/>
        <v>0</v>
      </c>
      <c r="N39" s="48">
        <f t="shared" si="5"/>
        <v>0</v>
      </c>
      <c r="O39" s="48">
        <f t="shared" si="6"/>
        <v>0</v>
      </c>
      <c r="P39" s="48"/>
      <c r="Q39" s="16">
        <f t="shared" si="7"/>
        <v>0</v>
      </c>
      <c r="R39" s="16">
        <f t="shared" si="8"/>
        <v>0</v>
      </c>
      <c r="S39" s="16">
        <f t="shared" si="9"/>
        <v>0</v>
      </c>
      <c r="T39" s="16">
        <f t="shared" si="10"/>
        <v>0</v>
      </c>
      <c r="U39" s="16">
        <f t="shared" si="11"/>
        <v>0</v>
      </c>
      <c r="V39" s="16">
        <f t="shared" si="12"/>
        <v>0</v>
      </c>
      <c r="W39">
        <f t="shared" si="13"/>
        <v>1</v>
      </c>
      <c r="X39">
        <f t="shared" si="14"/>
        <v>0</v>
      </c>
      <c r="Y39">
        <f t="shared" si="15"/>
        <v>0</v>
      </c>
      <c r="Z39">
        <f t="shared" si="16"/>
        <v>0</v>
      </c>
      <c r="AA39"/>
      <c r="AB39">
        <f t="shared" si="17"/>
        <v>0</v>
      </c>
      <c r="AC39" s="48">
        <f t="shared" si="18"/>
        <v>0</v>
      </c>
      <c r="AD39" s="48">
        <f t="shared" si="19"/>
        <v>10.199999999999999</v>
      </c>
      <c r="AE39" s="48">
        <f t="shared" si="20"/>
        <v>0</v>
      </c>
      <c r="AF39" s="48">
        <f t="shared" si="21"/>
        <v>0</v>
      </c>
      <c r="AG39" s="48">
        <f t="shared" si="22"/>
        <v>0</v>
      </c>
      <c r="AH39" s="48">
        <f t="shared" si="23"/>
        <v>0</v>
      </c>
      <c r="AI39" s="48"/>
      <c r="AJ39">
        <f t="shared" si="24"/>
        <v>0</v>
      </c>
      <c r="AK39">
        <f t="shared" si="25"/>
        <v>0</v>
      </c>
      <c r="AL39">
        <f t="shared" si="26"/>
        <v>0</v>
      </c>
      <c r="AM39">
        <f t="shared" si="27"/>
        <v>0</v>
      </c>
      <c r="AN39">
        <f t="shared" si="28"/>
        <v>0</v>
      </c>
      <c r="AO39">
        <f t="shared" si="29"/>
        <v>0</v>
      </c>
      <c r="AP39">
        <f t="shared" si="30"/>
        <v>10.199999999999999</v>
      </c>
      <c r="AQ39">
        <f t="shared" si="31"/>
        <v>0</v>
      </c>
      <c r="AR39">
        <f t="shared" si="32"/>
        <v>0</v>
      </c>
      <c r="AS39">
        <f t="shared" si="33"/>
        <v>0</v>
      </c>
    </row>
    <row r="40" spans="1:45" s="38" customFormat="1" ht="16.5">
      <c r="A40" s="42" t="s">
        <v>50</v>
      </c>
      <c r="B40" s="42" t="s">
        <v>8</v>
      </c>
      <c r="C40" s="43">
        <v>18.5</v>
      </c>
      <c r="D40" s="42" t="s">
        <v>13</v>
      </c>
      <c r="E40" s="42">
        <v>80</v>
      </c>
      <c r="F40" s="42"/>
      <c r="G40" s="42"/>
      <c r="I40">
        <f t="shared" si="0"/>
        <v>0</v>
      </c>
      <c r="J40" s="48">
        <f t="shared" si="1"/>
        <v>0</v>
      </c>
      <c r="K40" s="48">
        <f t="shared" si="2"/>
        <v>0</v>
      </c>
      <c r="L40" s="48">
        <f t="shared" si="3"/>
        <v>0</v>
      </c>
      <c r="M40" s="48">
        <f t="shared" si="4"/>
        <v>1</v>
      </c>
      <c r="N40" s="48">
        <f t="shared" si="5"/>
        <v>0</v>
      </c>
      <c r="O40" s="48">
        <f t="shared" si="6"/>
        <v>0</v>
      </c>
      <c r="P40" s="48"/>
      <c r="Q40" s="16">
        <f t="shared" si="7"/>
        <v>1</v>
      </c>
      <c r="R40" s="16">
        <f t="shared" si="8"/>
        <v>0</v>
      </c>
      <c r="S40" s="16">
        <f t="shared" si="9"/>
        <v>0</v>
      </c>
      <c r="T40" s="16">
        <f t="shared" si="10"/>
        <v>0</v>
      </c>
      <c r="U40" s="16">
        <f t="shared" si="11"/>
        <v>0</v>
      </c>
      <c r="V40" s="16">
        <f t="shared" si="12"/>
        <v>0</v>
      </c>
      <c r="W40">
        <f t="shared" si="13"/>
        <v>0</v>
      </c>
      <c r="X40">
        <f t="shared" si="14"/>
        <v>0</v>
      </c>
      <c r="Y40">
        <f t="shared" si="15"/>
        <v>0</v>
      </c>
      <c r="Z40">
        <f t="shared" si="16"/>
        <v>0</v>
      </c>
      <c r="AA40"/>
      <c r="AB40">
        <f t="shared" si="17"/>
        <v>0</v>
      </c>
      <c r="AC40" s="48">
        <f t="shared" si="18"/>
        <v>0</v>
      </c>
      <c r="AD40" s="48">
        <f t="shared" si="19"/>
        <v>0</v>
      </c>
      <c r="AE40" s="48">
        <f t="shared" si="20"/>
        <v>0</v>
      </c>
      <c r="AF40" s="48">
        <f t="shared" si="21"/>
        <v>18.5</v>
      </c>
      <c r="AG40" s="48">
        <f t="shared" si="22"/>
        <v>0</v>
      </c>
      <c r="AH40" s="48">
        <f t="shared" si="23"/>
        <v>0</v>
      </c>
      <c r="AI40" s="48"/>
      <c r="AJ40">
        <f t="shared" si="24"/>
        <v>18.5</v>
      </c>
      <c r="AK40">
        <f t="shared" si="25"/>
        <v>0</v>
      </c>
      <c r="AL40">
        <f t="shared" si="26"/>
        <v>0</v>
      </c>
      <c r="AM40">
        <f t="shared" si="27"/>
        <v>0</v>
      </c>
      <c r="AN40">
        <f t="shared" si="28"/>
        <v>0</v>
      </c>
      <c r="AO40">
        <f t="shared" si="29"/>
        <v>0</v>
      </c>
      <c r="AP40">
        <f t="shared" si="30"/>
        <v>0</v>
      </c>
      <c r="AQ40">
        <f t="shared" si="31"/>
        <v>0</v>
      </c>
      <c r="AR40">
        <f t="shared" si="32"/>
        <v>0</v>
      </c>
      <c r="AS40">
        <f t="shared" si="33"/>
        <v>0</v>
      </c>
    </row>
    <row r="41" spans="1:45" s="38" customFormat="1" ht="16.5">
      <c r="A41" s="42"/>
      <c r="B41" s="42" t="s">
        <v>10</v>
      </c>
      <c r="C41" s="43">
        <v>31.8</v>
      </c>
      <c r="D41" s="42" t="s">
        <v>13</v>
      </c>
      <c r="E41" s="42">
        <v>80</v>
      </c>
      <c r="F41" s="42"/>
      <c r="G41" s="42"/>
      <c r="I41">
        <f t="shared" si="0"/>
        <v>0</v>
      </c>
      <c r="J41" s="48">
        <f t="shared" si="1"/>
        <v>0</v>
      </c>
      <c r="K41" s="48">
        <f t="shared" si="2"/>
        <v>0</v>
      </c>
      <c r="L41" s="48">
        <f t="shared" si="3"/>
        <v>0</v>
      </c>
      <c r="M41" s="48">
        <f t="shared" si="4"/>
        <v>1</v>
      </c>
      <c r="N41" s="48">
        <f t="shared" si="5"/>
        <v>0</v>
      </c>
      <c r="O41" s="48">
        <f t="shared" si="6"/>
        <v>0</v>
      </c>
      <c r="P41" s="48"/>
      <c r="Q41" s="16">
        <f t="shared" si="7"/>
        <v>1</v>
      </c>
      <c r="R41" s="16">
        <f t="shared" si="8"/>
        <v>0</v>
      </c>
      <c r="S41" s="16">
        <f t="shared" si="9"/>
        <v>0</v>
      </c>
      <c r="T41" s="16">
        <f t="shared" si="10"/>
        <v>0</v>
      </c>
      <c r="U41" s="16">
        <f t="shared" si="11"/>
        <v>0</v>
      </c>
      <c r="V41" s="16">
        <f t="shared" si="12"/>
        <v>0</v>
      </c>
      <c r="W41">
        <f t="shared" si="13"/>
        <v>0</v>
      </c>
      <c r="X41">
        <f t="shared" si="14"/>
        <v>0</v>
      </c>
      <c r="Y41">
        <f t="shared" si="15"/>
        <v>0</v>
      </c>
      <c r="Z41">
        <f t="shared" si="16"/>
        <v>0</v>
      </c>
      <c r="AA41"/>
      <c r="AB41">
        <f t="shared" si="17"/>
        <v>0</v>
      </c>
      <c r="AC41" s="48">
        <f t="shared" si="18"/>
        <v>0</v>
      </c>
      <c r="AD41" s="48">
        <f t="shared" si="19"/>
        <v>0</v>
      </c>
      <c r="AE41" s="48">
        <f t="shared" si="20"/>
        <v>0</v>
      </c>
      <c r="AF41" s="48">
        <f t="shared" si="21"/>
        <v>31.8</v>
      </c>
      <c r="AG41" s="48">
        <f t="shared" si="22"/>
        <v>0</v>
      </c>
      <c r="AH41" s="48">
        <f t="shared" si="23"/>
        <v>0</v>
      </c>
      <c r="AI41" s="48"/>
      <c r="AJ41">
        <f t="shared" si="24"/>
        <v>31.8</v>
      </c>
      <c r="AK41">
        <f t="shared" si="25"/>
        <v>0</v>
      </c>
      <c r="AL41">
        <f t="shared" si="26"/>
        <v>0</v>
      </c>
      <c r="AM41">
        <f t="shared" si="27"/>
        <v>0</v>
      </c>
      <c r="AN41">
        <f t="shared" si="28"/>
        <v>0</v>
      </c>
      <c r="AO41">
        <f t="shared" si="29"/>
        <v>0</v>
      </c>
      <c r="AP41">
        <f t="shared" si="30"/>
        <v>0</v>
      </c>
      <c r="AQ41">
        <f t="shared" si="31"/>
        <v>0</v>
      </c>
      <c r="AR41">
        <f t="shared" si="32"/>
        <v>0</v>
      </c>
      <c r="AS41">
        <f t="shared" si="33"/>
        <v>0</v>
      </c>
    </row>
    <row r="42" spans="1:45" s="38" customFormat="1" ht="16.5">
      <c r="A42" s="42"/>
      <c r="B42" s="42" t="s">
        <v>12</v>
      </c>
      <c r="C42" s="43">
        <v>67.25</v>
      </c>
      <c r="D42" s="42" t="s">
        <v>34</v>
      </c>
      <c r="E42" s="42">
        <v>120</v>
      </c>
      <c r="F42" s="42"/>
      <c r="G42" s="42"/>
      <c r="I42">
        <f t="shared" si="0"/>
        <v>0</v>
      </c>
      <c r="J42" s="48">
        <f t="shared" si="1"/>
        <v>1</v>
      </c>
      <c r="K42" s="48">
        <f t="shared" si="2"/>
        <v>0</v>
      </c>
      <c r="L42" s="48">
        <f t="shared" si="3"/>
        <v>0</v>
      </c>
      <c r="M42" s="48">
        <f t="shared" si="4"/>
        <v>0</v>
      </c>
      <c r="N42" s="48">
        <f t="shared" si="5"/>
        <v>0</v>
      </c>
      <c r="O42" s="48">
        <f t="shared" si="6"/>
        <v>0</v>
      </c>
      <c r="P42" s="48"/>
      <c r="Q42" s="16">
        <f t="shared" si="7"/>
        <v>0</v>
      </c>
      <c r="R42" s="16">
        <f t="shared" si="8"/>
        <v>0</v>
      </c>
      <c r="S42" s="16">
        <f t="shared" si="9"/>
        <v>1</v>
      </c>
      <c r="T42" s="16">
        <f t="shared" si="10"/>
        <v>0</v>
      </c>
      <c r="U42" s="16">
        <f t="shared" si="11"/>
        <v>0</v>
      </c>
      <c r="V42" s="16">
        <f t="shared" si="12"/>
        <v>0</v>
      </c>
      <c r="W42">
        <f t="shared" si="13"/>
        <v>0</v>
      </c>
      <c r="X42">
        <f t="shared" si="14"/>
        <v>0</v>
      </c>
      <c r="Y42">
        <f t="shared" si="15"/>
        <v>0</v>
      </c>
      <c r="Z42">
        <f t="shared" si="16"/>
        <v>0</v>
      </c>
      <c r="AA42"/>
      <c r="AB42">
        <f t="shared" si="17"/>
        <v>0</v>
      </c>
      <c r="AC42" s="48">
        <f t="shared" si="18"/>
        <v>67.25</v>
      </c>
      <c r="AD42" s="48">
        <f t="shared" si="19"/>
        <v>0</v>
      </c>
      <c r="AE42" s="48">
        <f t="shared" si="20"/>
        <v>0</v>
      </c>
      <c r="AF42" s="48">
        <f t="shared" si="21"/>
        <v>0</v>
      </c>
      <c r="AG42" s="48">
        <f t="shared" si="22"/>
        <v>0</v>
      </c>
      <c r="AH42" s="48">
        <f t="shared" si="23"/>
        <v>0</v>
      </c>
      <c r="AI42" s="48"/>
      <c r="AJ42">
        <f t="shared" si="24"/>
        <v>0</v>
      </c>
      <c r="AK42">
        <f t="shared" si="25"/>
        <v>0</v>
      </c>
      <c r="AL42">
        <f t="shared" si="26"/>
        <v>67.25</v>
      </c>
      <c r="AM42">
        <f t="shared" si="27"/>
        <v>0</v>
      </c>
      <c r="AN42">
        <f t="shared" si="28"/>
        <v>0</v>
      </c>
      <c r="AO42">
        <f t="shared" si="29"/>
        <v>0</v>
      </c>
      <c r="AP42">
        <f t="shared" si="30"/>
        <v>0</v>
      </c>
      <c r="AQ42">
        <f t="shared" si="31"/>
        <v>0</v>
      </c>
      <c r="AR42">
        <f t="shared" si="32"/>
        <v>0</v>
      </c>
      <c r="AS42">
        <f t="shared" si="33"/>
        <v>0</v>
      </c>
    </row>
    <row r="43" spans="1:45" s="38" customFormat="1" ht="16.5">
      <c r="A43" s="42"/>
      <c r="B43" s="42" t="s">
        <v>14</v>
      </c>
      <c r="C43" s="43">
        <v>59.3</v>
      </c>
      <c r="D43" s="42" t="s">
        <v>39</v>
      </c>
      <c r="E43" s="42">
        <v>90</v>
      </c>
      <c r="F43" s="42"/>
      <c r="G43" s="42"/>
      <c r="I43">
        <f t="shared" si="0"/>
        <v>0</v>
      </c>
      <c r="J43" s="48">
        <f t="shared" si="1"/>
        <v>0</v>
      </c>
      <c r="K43" s="48">
        <f t="shared" si="2"/>
        <v>0</v>
      </c>
      <c r="L43" s="48">
        <f t="shared" si="3"/>
        <v>1</v>
      </c>
      <c r="M43" s="48">
        <f t="shared" si="4"/>
        <v>0</v>
      </c>
      <c r="N43" s="48">
        <f t="shared" si="5"/>
        <v>0</v>
      </c>
      <c r="O43" s="48">
        <f t="shared" si="6"/>
        <v>0</v>
      </c>
      <c r="P43" s="48"/>
      <c r="Q43" s="16">
        <f t="shared" si="7"/>
        <v>0</v>
      </c>
      <c r="R43" s="16">
        <f t="shared" si="8"/>
        <v>0</v>
      </c>
      <c r="S43" s="16">
        <f t="shared" si="9"/>
        <v>0</v>
      </c>
      <c r="T43" s="16">
        <f t="shared" si="10"/>
        <v>0</v>
      </c>
      <c r="U43" s="16">
        <f t="shared" si="11"/>
        <v>1</v>
      </c>
      <c r="V43" s="16">
        <f t="shared" si="12"/>
        <v>0</v>
      </c>
      <c r="W43">
        <f t="shared" si="13"/>
        <v>0</v>
      </c>
      <c r="X43">
        <f t="shared" si="14"/>
        <v>0</v>
      </c>
      <c r="Y43">
        <f t="shared" si="15"/>
        <v>0</v>
      </c>
      <c r="Z43">
        <f t="shared" si="16"/>
        <v>0</v>
      </c>
      <c r="AA43"/>
      <c r="AB43">
        <f t="shared" si="17"/>
        <v>0</v>
      </c>
      <c r="AC43" s="48">
        <f t="shared" si="18"/>
        <v>0</v>
      </c>
      <c r="AD43" s="48">
        <f t="shared" si="19"/>
        <v>0</v>
      </c>
      <c r="AE43" s="48">
        <f t="shared" si="20"/>
        <v>59.3</v>
      </c>
      <c r="AF43" s="48">
        <f t="shared" si="21"/>
        <v>0</v>
      </c>
      <c r="AG43" s="48">
        <f t="shared" si="22"/>
        <v>0</v>
      </c>
      <c r="AH43" s="48">
        <f t="shared" si="23"/>
        <v>0</v>
      </c>
      <c r="AI43" s="48"/>
      <c r="AJ43">
        <f t="shared" si="24"/>
        <v>0</v>
      </c>
      <c r="AK43">
        <f t="shared" si="25"/>
        <v>0</v>
      </c>
      <c r="AL43">
        <f t="shared" si="26"/>
        <v>0</v>
      </c>
      <c r="AM43">
        <f t="shared" si="27"/>
        <v>0</v>
      </c>
      <c r="AN43">
        <f t="shared" si="28"/>
        <v>59.3</v>
      </c>
      <c r="AO43">
        <f t="shared" si="29"/>
        <v>0</v>
      </c>
      <c r="AP43">
        <f t="shared" si="30"/>
        <v>0</v>
      </c>
      <c r="AQ43">
        <f t="shared" si="31"/>
        <v>0</v>
      </c>
      <c r="AR43">
        <f t="shared" si="32"/>
        <v>0</v>
      </c>
      <c r="AS43">
        <f t="shared" si="33"/>
        <v>0</v>
      </c>
    </row>
    <row r="44" spans="1:45" s="38" customFormat="1" ht="16.5">
      <c r="A44" s="42"/>
      <c r="B44" s="42" t="s">
        <v>15</v>
      </c>
      <c r="C44" s="43">
        <v>31.8</v>
      </c>
      <c r="D44" s="42" t="s">
        <v>51</v>
      </c>
      <c r="E44" s="42">
        <v>90</v>
      </c>
      <c r="F44" s="42"/>
      <c r="G44" s="42"/>
      <c r="I44">
        <f t="shared" si="0"/>
        <v>0</v>
      </c>
      <c r="J44" s="48">
        <f t="shared" si="1"/>
        <v>0</v>
      </c>
      <c r="K44" s="48">
        <f t="shared" si="2"/>
        <v>0</v>
      </c>
      <c r="L44" s="48">
        <f t="shared" si="3"/>
        <v>1</v>
      </c>
      <c r="M44" s="48">
        <f t="shared" si="4"/>
        <v>0</v>
      </c>
      <c r="N44" s="48">
        <f t="shared" si="5"/>
        <v>0</v>
      </c>
      <c r="O44" s="48">
        <f t="shared" si="6"/>
        <v>0</v>
      </c>
      <c r="P44" s="48"/>
      <c r="Q44" s="16">
        <f t="shared" si="7"/>
        <v>0</v>
      </c>
      <c r="R44" s="16">
        <f t="shared" si="8"/>
        <v>0</v>
      </c>
      <c r="S44" s="16">
        <f t="shared" si="9"/>
        <v>0</v>
      </c>
      <c r="T44" s="16">
        <f t="shared" si="10"/>
        <v>0</v>
      </c>
      <c r="U44" s="16">
        <f t="shared" si="11"/>
        <v>1</v>
      </c>
      <c r="V44" s="16">
        <f t="shared" si="12"/>
        <v>0</v>
      </c>
      <c r="W44">
        <f t="shared" si="13"/>
        <v>0</v>
      </c>
      <c r="X44">
        <f t="shared" si="14"/>
        <v>0</v>
      </c>
      <c r="Y44">
        <f t="shared" si="15"/>
        <v>0</v>
      </c>
      <c r="Z44">
        <f t="shared" si="16"/>
        <v>0</v>
      </c>
      <c r="AA44"/>
      <c r="AB44">
        <f t="shared" si="17"/>
        <v>0</v>
      </c>
      <c r="AC44" s="48">
        <f t="shared" si="18"/>
        <v>0</v>
      </c>
      <c r="AD44" s="48">
        <f t="shared" si="19"/>
        <v>0</v>
      </c>
      <c r="AE44" s="48">
        <f t="shared" si="20"/>
        <v>31.8</v>
      </c>
      <c r="AF44" s="48">
        <f t="shared" si="21"/>
        <v>0</v>
      </c>
      <c r="AG44" s="48">
        <f t="shared" si="22"/>
        <v>0</v>
      </c>
      <c r="AH44" s="48">
        <f t="shared" si="23"/>
        <v>0</v>
      </c>
      <c r="AI44" s="48"/>
      <c r="AJ44">
        <f t="shared" si="24"/>
        <v>0</v>
      </c>
      <c r="AK44">
        <f t="shared" si="25"/>
        <v>0</v>
      </c>
      <c r="AL44">
        <f t="shared" si="26"/>
        <v>0</v>
      </c>
      <c r="AM44">
        <f t="shared" si="27"/>
        <v>0</v>
      </c>
      <c r="AN44">
        <f t="shared" si="28"/>
        <v>31.8</v>
      </c>
      <c r="AO44">
        <f t="shared" si="29"/>
        <v>0</v>
      </c>
      <c r="AP44">
        <f t="shared" si="30"/>
        <v>0</v>
      </c>
      <c r="AQ44">
        <f t="shared" si="31"/>
        <v>0</v>
      </c>
      <c r="AR44">
        <f t="shared" si="32"/>
        <v>0</v>
      </c>
      <c r="AS44">
        <f t="shared" si="33"/>
        <v>0</v>
      </c>
    </row>
    <row r="45" spans="1:45" s="38" customFormat="1" ht="16.5">
      <c r="A45" s="42"/>
      <c r="B45" s="42" t="s">
        <v>18</v>
      </c>
      <c r="C45" s="43">
        <v>42.1</v>
      </c>
      <c r="D45" s="42" t="s">
        <v>39</v>
      </c>
      <c r="E45" s="42">
        <v>90</v>
      </c>
      <c r="F45" s="42"/>
      <c r="G45" s="42"/>
      <c r="I45">
        <f t="shared" si="0"/>
        <v>0</v>
      </c>
      <c r="J45" s="48">
        <f t="shared" si="1"/>
        <v>0</v>
      </c>
      <c r="K45" s="48">
        <f t="shared" si="2"/>
        <v>0</v>
      </c>
      <c r="L45" s="48">
        <f t="shared" si="3"/>
        <v>1</v>
      </c>
      <c r="M45" s="48">
        <f t="shared" si="4"/>
        <v>0</v>
      </c>
      <c r="N45" s="48">
        <f t="shared" si="5"/>
        <v>0</v>
      </c>
      <c r="O45" s="48">
        <f t="shared" si="6"/>
        <v>0</v>
      </c>
      <c r="P45" s="48"/>
      <c r="Q45" s="16">
        <f t="shared" si="7"/>
        <v>0</v>
      </c>
      <c r="R45" s="16">
        <f t="shared" si="8"/>
        <v>0</v>
      </c>
      <c r="S45" s="16">
        <f t="shared" si="9"/>
        <v>0</v>
      </c>
      <c r="T45" s="16">
        <f t="shared" si="10"/>
        <v>0</v>
      </c>
      <c r="U45" s="16">
        <f t="shared" si="11"/>
        <v>1</v>
      </c>
      <c r="V45" s="16">
        <f t="shared" si="12"/>
        <v>0</v>
      </c>
      <c r="W45">
        <f t="shared" si="13"/>
        <v>0</v>
      </c>
      <c r="X45">
        <f t="shared" si="14"/>
        <v>0</v>
      </c>
      <c r="Y45">
        <f t="shared" si="15"/>
        <v>0</v>
      </c>
      <c r="Z45">
        <f t="shared" si="16"/>
        <v>0</v>
      </c>
      <c r="AA45"/>
      <c r="AB45">
        <f t="shared" si="17"/>
        <v>0</v>
      </c>
      <c r="AC45" s="48">
        <f t="shared" si="18"/>
        <v>0</v>
      </c>
      <c r="AD45" s="48">
        <f t="shared" si="19"/>
        <v>0</v>
      </c>
      <c r="AE45" s="48">
        <f t="shared" si="20"/>
        <v>42.1</v>
      </c>
      <c r="AF45" s="48">
        <f t="shared" si="21"/>
        <v>0</v>
      </c>
      <c r="AG45" s="48">
        <f t="shared" si="22"/>
        <v>0</v>
      </c>
      <c r="AH45" s="48">
        <f t="shared" si="23"/>
        <v>0</v>
      </c>
      <c r="AI45" s="48"/>
      <c r="AJ45">
        <f t="shared" si="24"/>
        <v>0</v>
      </c>
      <c r="AK45">
        <f t="shared" si="25"/>
        <v>0</v>
      </c>
      <c r="AL45">
        <f t="shared" si="26"/>
        <v>0</v>
      </c>
      <c r="AM45">
        <f t="shared" si="27"/>
        <v>0</v>
      </c>
      <c r="AN45">
        <f t="shared" si="28"/>
        <v>42.1</v>
      </c>
      <c r="AO45">
        <f t="shared" si="29"/>
        <v>0</v>
      </c>
      <c r="AP45">
        <f t="shared" si="30"/>
        <v>0</v>
      </c>
      <c r="AQ45">
        <f t="shared" si="31"/>
        <v>0</v>
      </c>
      <c r="AR45">
        <f t="shared" si="32"/>
        <v>0</v>
      </c>
      <c r="AS45">
        <f t="shared" si="33"/>
        <v>0</v>
      </c>
    </row>
    <row r="46" spans="1:45" s="38" customFormat="1" ht="16.5">
      <c r="A46" s="42"/>
      <c r="B46" s="42" t="s">
        <v>19</v>
      </c>
      <c r="C46" s="43">
        <v>18.600000000000001</v>
      </c>
      <c r="D46" s="42" t="s">
        <v>34</v>
      </c>
      <c r="E46" s="42">
        <v>80</v>
      </c>
      <c r="F46" s="42"/>
      <c r="G46" s="42"/>
      <c r="I46">
        <f t="shared" si="0"/>
        <v>0</v>
      </c>
      <c r="J46" s="48">
        <f t="shared" si="1"/>
        <v>0</v>
      </c>
      <c r="K46" s="48">
        <f t="shared" si="2"/>
        <v>0</v>
      </c>
      <c r="L46" s="48">
        <f t="shared" si="3"/>
        <v>0</v>
      </c>
      <c r="M46" s="48">
        <f t="shared" si="4"/>
        <v>1</v>
      </c>
      <c r="N46" s="48">
        <f t="shared" si="5"/>
        <v>0</v>
      </c>
      <c r="O46" s="48">
        <f t="shared" si="6"/>
        <v>0</v>
      </c>
      <c r="P46" s="48"/>
      <c r="Q46" s="16">
        <f t="shared" si="7"/>
        <v>0</v>
      </c>
      <c r="R46" s="16">
        <f t="shared" si="8"/>
        <v>0</v>
      </c>
      <c r="S46" s="16">
        <f t="shared" si="9"/>
        <v>1</v>
      </c>
      <c r="T46" s="16">
        <f t="shared" si="10"/>
        <v>0</v>
      </c>
      <c r="U46" s="16">
        <f t="shared" si="11"/>
        <v>0</v>
      </c>
      <c r="V46" s="16">
        <f t="shared" si="12"/>
        <v>0</v>
      </c>
      <c r="W46">
        <f t="shared" si="13"/>
        <v>0</v>
      </c>
      <c r="X46">
        <f t="shared" si="14"/>
        <v>0</v>
      </c>
      <c r="Y46">
        <f t="shared" si="15"/>
        <v>0</v>
      </c>
      <c r="Z46">
        <f t="shared" si="16"/>
        <v>0</v>
      </c>
      <c r="AA46"/>
      <c r="AB46">
        <f t="shared" si="17"/>
        <v>0</v>
      </c>
      <c r="AC46" s="48">
        <f t="shared" si="18"/>
        <v>0</v>
      </c>
      <c r="AD46" s="48">
        <f t="shared" si="19"/>
        <v>0</v>
      </c>
      <c r="AE46" s="48">
        <f t="shared" si="20"/>
        <v>0</v>
      </c>
      <c r="AF46" s="48">
        <f t="shared" si="21"/>
        <v>18.600000000000001</v>
      </c>
      <c r="AG46" s="48">
        <f t="shared" si="22"/>
        <v>0</v>
      </c>
      <c r="AH46" s="48">
        <f t="shared" si="23"/>
        <v>0</v>
      </c>
      <c r="AI46" s="48"/>
      <c r="AJ46">
        <f t="shared" si="24"/>
        <v>0</v>
      </c>
      <c r="AK46">
        <f t="shared" si="25"/>
        <v>0</v>
      </c>
      <c r="AL46">
        <f t="shared" si="26"/>
        <v>18.600000000000001</v>
      </c>
      <c r="AM46">
        <f t="shared" si="27"/>
        <v>0</v>
      </c>
      <c r="AN46">
        <f t="shared" si="28"/>
        <v>0</v>
      </c>
      <c r="AO46">
        <f t="shared" si="29"/>
        <v>0</v>
      </c>
      <c r="AP46">
        <f t="shared" si="30"/>
        <v>0</v>
      </c>
      <c r="AQ46">
        <f t="shared" si="31"/>
        <v>0</v>
      </c>
      <c r="AR46">
        <f t="shared" si="32"/>
        <v>0</v>
      </c>
      <c r="AS46">
        <f t="shared" si="33"/>
        <v>0</v>
      </c>
    </row>
    <row r="47" spans="1:45" s="38" customFormat="1" ht="16.5">
      <c r="A47" s="42"/>
      <c r="B47" s="42" t="s">
        <v>20</v>
      </c>
      <c r="C47" s="43">
        <v>14.97</v>
      </c>
      <c r="D47" s="42" t="s">
        <v>13</v>
      </c>
      <c r="E47" s="42">
        <v>80</v>
      </c>
      <c r="F47" s="42"/>
      <c r="G47" s="42"/>
      <c r="I47">
        <f t="shared" si="0"/>
        <v>0</v>
      </c>
      <c r="J47" s="48">
        <f t="shared" si="1"/>
        <v>0</v>
      </c>
      <c r="K47" s="48">
        <f t="shared" si="2"/>
        <v>0</v>
      </c>
      <c r="L47" s="48">
        <f t="shared" si="3"/>
        <v>0</v>
      </c>
      <c r="M47" s="48">
        <f t="shared" si="4"/>
        <v>1</v>
      </c>
      <c r="N47" s="48">
        <f t="shared" si="5"/>
        <v>0</v>
      </c>
      <c r="O47" s="48">
        <f t="shared" si="6"/>
        <v>0</v>
      </c>
      <c r="P47" s="48"/>
      <c r="Q47" s="16">
        <f t="shared" si="7"/>
        <v>1</v>
      </c>
      <c r="R47" s="16">
        <f t="shared" si="8"/>
        <v>0</v>
      </c>
      <c r="S47" s="16">
        <f t="shared" si="9"/>
        <v>0</v>
      </c>
      <c r="T47" s="16">
        <f t="shared" si="10"/>
        <v>0</v>
      </c>
      <c r="U47" s="16">
        <f t="shared" si="11"/>
        <v>0</v>
      </c>
      <c r="V47" s="16">
        <f t="shared" si="12"/>
        <v>0</v>
      </c>
      <c r="W47">
        <f t="shared" si="13"/>
        <v>0</v>
      </c>
      <c r="X47">
        <f t="shared" si="14"/>
        <v>0</v>
      </c>
      <c r="Y47">
        <f t="shared" si="15"/>
        <v>0</v>
      </c>
      <c r="Z47">
        <f t="shared" si="16"/>
        <v>0</v>
      </c>
      <c r="AA47"/>
      <c r="AB47">
        <f t="shared" si="17"/>
        <v>0</v>
      </c>
      <c r="AC47" s="48">
        <f t="shared" si="18"/>
        <v>0</v>
      </c>
      <c r="AD47" s="48">
        <f t="shared" si="19"/>
        <v>0</v>
      </c>
      <c r="AE47" s="48">
        <f t="shared" si="20"/>
        <v>0</v>
      </c>
      <c r="AF47" s="48">
        <f t="shared" si="21"/>
        <v>14.97</v>
      </c>
      <c r="AG47" s="48">
        <f t="shared" si="22"/>
        <v>0</v>
      </c>
      <c r="AH47" s="48">
        <f t="shared" si="23"/>
        <v>0</v>
      </c>
      <c r="AI47" s="48"/>
      <c r="AJ47">
        <f t="shared" si="24"/>
        <v>14.97</v>
      </c>
      <c r="AK47">
        <f t="shared" si="25"/>
        <v>0</v>
      </c>
      <c r="AL47">
        <f t="shared" si="26"/>
        <v>0</v>
      </c>
      <c r="AM47">
        <f t="shared" si="27"/>
        <v>0</v>
      </c>
      <c r="AN47">
        <f t="shared" si="28"/>
        <v>0</v>
      </c>
      <c r="AO47">
        <f t="shared" si="29"/>
        <v>0</v>
      </c>
      <c r="AP47">
        <f t="shared" si="30"/>
        <v>0</v>
      </c>
      <c r="AQ47">
        <f t="shared" si="31"/>
        <v>0</v>
      </c>
      <c r="AR47">
        <f t="shared" si="32"/>
        <v>0</v>
      </c>
      <c r="AS47">
        <f t="shared" si="33"/>
        <v>0</v>
      </c>
    </row>
    <row r="48" spans="1:45" s="40" customFormat="1" ht="16.5">
      <c r="A48" s="42"/>
      <c r="B48" s="46" t="s">
        <v>22</v>
      </c>
      <c r="C48" s="47">
        <v>20.100000000000001</v>
      </c>
      <c r="D48" s="46" t="s">
        <v>34</v>
      </c>
      <c r="E48" s="46">
        <v>120</v>
      </c>
      <c r="F48" s="46" t="s">
        <v>52</v>
      </c>
      <c r="G48" s="46"/>
      <c r="I48">
        <f t="shared" si="0"/>
        <v>0</v>
      </c>
      <c r="J48" s="48">
        <f t="shared" si="1"/>
        <v>1</v>
      </c>
      <c r="K48" s="48">
        <f t="shared" si="2"/>
        <v>0</v>
      </c>
      <c r="L48" s="48">
        <f t="shared" si="3"/>
        <v>0</v>
      </c>
      <c r="M48" s="48">
        <f t="shared" si="4"/>
        <v>0</v>
      </c>
      <c r="N48" s="48">
        <f t="shared" si="5"/>
        <v>0</v>
      </c>
      <c r="O48" s="48">
        <f t="shared" si="6"/>
        <v>0</v>
      </c>
      <c r="P48" s="48"/>
      <c r="Q48" s="16">
        <f t="shared" si="7"/>
        <v>0</v>
      </c>
      <c r="R48" s="16">
        <f t="shared" si="8"/>
        <v>0</v>
      </c>
      <c r="S48" s="16">
        <f t="shared" si="9"/>
        <v>1</v>
      </c>
      <c r="T48" s="16">
        <f t="shared" si="10"/>
        <v>0</v>
      </c>
      <c r="U48" s="16">
        <f t="shared" si="11"/>
        <v>0</v>
      </c>
      <c r="V48" s="16">
        <f t="shared" si="12"/>
        <v>0</v>
      </c>
      <c r="W48">
        <f t="shared" si="13"/>
        <v>0</v>
      </c>
      <c r="X48">
        <f t="shared" si="14"/>
        <v>0</v>
      </c>
      <c r="Y48">
        <f t="shared" si="15"/>
        <v>0</v>
      </c>
      <c r="Z48">
        <f t="shared" si="16"/>
        <v>0</v>
      </c>
      <c r="AA48"/>
      <c r="AB48">
        <f t="shared" si="17"/>
        <v>0</v>
      </c>
      <c r="AC48" s="48">
        <f t="shared" si="18"/>
        <v>20.100000000000001</v>
      </c>
      <c r="AD48" s="48">
        <f t="shared" si="19"/>
        <v>0</v>
      </c>
      <c r="AE48" s="48">
        <f t="shared" si="20"/>
        <v>0</v>
      </c>
      <c r="AF48" s="48">
        <f t="shared" si="21"/>
        <v>0</v>
      </c>
      <c r="AG48" s="48">
        <f t="shared" si="22"/>
        <v>0</v>
      </c>
      <c r="AH48" s="48">
        <f t="shared" si="23"/>
        <v>0</v>
      </c>
      <c r="AI48" s="48"/>
      <c r="AJ48">
        <f t="shared" si="24"/>
        <v>0</v>
      </c>
      <c r="AK48">
        <f t="shared" si="25"/>
        <v>0</v>
      </c>
      <c r="AL48">
        <f t="shared" si="26"/>
        <v>20.100000000000001</v>
      </c>
      <c r="AM48">
        <f t="shared" si="27"/>
        <v>0</v>
      </c>
      <c r="AN48">
        <f t="shared" si="28"/>
        <v>0</v>
      </c>
      <c r="AO48">
        <f t="shared" si="29"/>
        <v>0</v>
      </c>
      <c r="AP48">
        <f t="shared" si="30"/>
        <v>0</v>
      </c>
      <c r="AQ48">
        <f t="shared" si="31"/>
        <v>0</v>
      </c>
      <c r="AR48">
        <f t="shared" si="32"/>
        <v>0</v>
      </c>
      <c r="AS48">
        <f t="shared" si="33"/>
        <v>0</v>
      </c>
    </row>
    <row r="49" spans="1:45" s="40" customFormat="1" ht="16.5">
      <c r="A49" s="42"/>
      <c r="B49" s="46" t="s">
        <v>26</v>
      </c>
      <c r="C49" s="47">
        <v>27</v>
      </c>
      <c r="D49" s="46" t="s">
        <v>9</v>
      </c>
      <c r="E49" s="46">
        <v>100</v>
      </c>
      <c r="F49" s="46" t="s">
        <v>52</v>
      </c>
      <c r="G49" s="46"/>
      <c r="I49">
        <f t="shared" si="0"/>
        <v>0</v>
      </c>
      <c r="J49" s="48">
        <f t="shared" si="1"/>
        <v>0</v>
      </c>
      <c r="K49" s="48">
        <f t="shared" si="2"/>
        <v>1</v>
      </c>
      <c r="L49" s="48">
        <f t="shared" si="3"/>
        <v>0</v>
      </c>
      <c r="M49" s="48">
        <f t="shared" si="4"/>
        <v>0</v>
      </c>
      <c r="N49" s="48">
        <f t="shared" si="5"/>
        <v>0</v>
      </c>
      <c r="O49" s="48">
        <f t="shared" si="6"/>
        <v>0</v>
      </c>
      <c r="P49" s="48"/>
      <c r="Q49" s="16">
        <f t="shared" si="7"/>
        <v>1</v>
      </c>
      <c r="R49" s="16">
        <f t="shared" si="8"/>
        <v>0</v>
      </c>
      <c r="S49" s="16">
        <f t="shared" si="9"/>
        <v>0</v>
      </c>
      <c r="T49" s="16">
        <f t="shared" si="10"/>
        <v>0</v>
      </c>
      <c r="U49" s="16">
        <f t="shared" si="11"/>
        <v>0</v>
      </c>
      <c r="V49" s="16">
        <f t="shared" si="12"/>
        <v>0</v>
      </c>
      <c r="W49">
        <f t="shared" si="13"/>
        <v>0</v>
      </c>
      <c r="X49">
        <f t="shared" si="14"/>
        <v>0</v>
      </c>
      <c r="Y49">
        <f t="shared" si="15"/>
        <v>0</v>
      </c>
      <c r="Z49">
        <f t="shared" si="16"/>
        <v>0</v>
      </c>
      <c r="AA49"/>
      <c r="AB49">
        <f t="shared" si="17"/>
        <v>0</v>
      </c>
      <c r="AC49" s="48">
        <f t="shared" si="18"/>
        <v>0</v>
      </c>
      <c r="AD49" s="48">
        <f t="shared" si="19"/>
        <v>27</v>
      </c>
      <c r="AE49" s="48">
        <f t="shared" si="20"/>
        <v>0</v>
      </c>
      <c r="AF49" s="48">
        <f t="shared" si="21"/>
        <v>0</v>
      </c>
      <c r="AG49" s="48">
        <f t="shared" si="22"/>
        <v>0</v>
      </c>
      <c r="AH49" s="48">
        <f t="shared" si="23"/>
        <v>0</v>
      </c>
      <c r="AI49" s="48"/>
      <c r="AJ49">
        <f t="shared" si="24"/>
        <v>27</v>
      </c>
      <c r="AK49">
        <f t="shared" si="25"/>
        <v>0</v>
      </c>
      <c r="AL49">
        <f t="shared" si="26"/>
        <v>0</v>
      </c>
      <c r="AM49">
        <f t="shared" si="27"/>
        <v>0</v>
      </c>
      <c r="AN49">
        <f t="shared" si="28"/>
        <v>0</v>
      </c>
      <c r="AO49">
        <f t="shared" si="29"/>
        <v>0</v>
      </c>
      <c r="AP49">
        <f t="shared" si="30"/>
        <v>0</v>
      </c>
      <c r="AQ49">
        <f t="shared" si="31"/>
        <v>0</v>
      </c>
      <c r="AR49">
        <f t="shared" si="32"/>
        <v>0</v>
      </c>
      <c r="AS49">
        <f t="shared" si="33"/>
        <v>0</v>
      </c>
    </row>
    <row r="50" spans="1:45" s="40" customFormat="1" ht="16.5">
      <c r="A50" s="42"/>
      <c r="B50" s="46" t="s">
        <v>36</v>
      </c>
      <c r="C50" s="47">
        <v>21.9</v>
      </c>
      <c r="D50" s="46" t="s">
        <v>34</v>
      </c>
      <c r="E50" s="46">
        <v>120</v>
      </c>
      <c r="F50" s="46" t="s">
        <v>52</v>
      </c>
      <c r="G50" s="46"/>
      <c r="I50">
        <f t="shared" si="0"/>
        <v>0</v>
      </c>
      <c r="J50" s="48">
        <f t="shared" si="1"/>
        <v>1</v>
      </c>
      <c r="K50" s="48">
        <f t="shared" si="2"/>
        <v>0</v>
      </c>
      <c r="L50" s="48">
        <f t="shared" si="3"/>
        <v>0</v>
      </c>
      <c r="M50" s="48">
        <f t="shared" si="4"/>
        <v>0</v>
      </c>
      <c r="N50" s="48">
        <f t="shared" si="5"/>
        <v>0</v>
      </c>
      <c r="O50" s="48">
        <f t="shared" si="6"/>
        <v>0</v>
      </c>
      <c r="P50" s="48"/>
      <c r="Q50" s="16">
        <f t="shared" si="7"/>
        <v>0</v>
      </c>
      <c r="R50" s="16">
        <f t="shared" si="8"/>
        <v>0</v>
      </c>
      <c r="S50" s="16">
        <f t="shared" si="9"/>
        <v>1</v>
      </c>
      <c r="T50" s="16">
        <f t="shared" si="10"/>
        <v>0</v>
      </c>
      <c r="U50" s="16">
        <f t="shared" si="11"/>
        <v>0</v>
      </c>
      <c r="V50" s="16">
        <f t="shared" si="12"/>
        <v>0</v>
      </c>
      <c r="W50">
        <f t="shared" si="13"/>
        <v>0</v>
      </c>
      <c r="X50">
        <f t="shared" si="14"/>
        <v>0</v>
      </c>
      <c r="Y50">
        <f t="shared" si="15"/>
        <v>0</v>
      </c>
      <c r="Z50">
        <f t="shared" si="16"/>
        <v>0</v>
      </c>
      <c r="AA50"/>
      <c r="AB50">
        <f t="shared" si="17"/>
        <v>0</v>
      </c>
      <c r="AC50" s="48">
        <f t="shared" si="18"/>
        <v>21.9</v>
      </c>
      <c r="AD50" s="48">
        <f t="shared" si="19"/>
        <v>0</v>
      </c>
      <c r="AE50" s="48">
        <f t="shared" si="20"/>
        <v>0</v>
      </c>
      <c r="AF50" s="48">
        <f t="shared" si="21"/>
        <v>0</v>
      </c>
      <c r="AG50" s="48">
        <f t="shared" si="22"/>
        <v>0</v>
      </c>
      <c r="AH50" s="48">
        <f t="shared" si="23"/>
        <v>0</v>
      </c>
      <c r="AI50" s="48"/>
      <c r="AJ50">
        <f t="shared" si="24"/>
        <v>0</v>
      </c>
      <c r="AK50">
        <f t="shared" si="25"/>
        <v>0</v>
      </c>
      <c r="AL50">
        <f t="shared" si="26"/>
        <v>21.9</v>
      </c>
      <c r="AM50">
        <f t="shared" si="27"/>
        <v>0</v>
      </c>
      <c r="AN50">
        <f t="shared" si="28"/>
        <v>0</v>
      </c>
      <c r="AO50">
        <f t="shared" si="29"/>
        <v>0</v>
      </c>
      <c r="AP50">
        <f t="shared" si="30"/>
        <v>0</v>
      </c>
      <c r="AQ50">
        <f t="shared" si="31"/>
        <v>0</v>
      </c>
      <c r="AR50">
        <f t="shared" si="32"/>
        <v>0</v>
      </c>
      <c r="AS50">
        <f t="shared" si="33"/>
        <v>0</v>
      </c>
    </row>
    <row r="51" spans="1:45" s="38" customFormat="1" ht="16.5">
      <c r="A51" s="42"/>
      <c r="B51" s="42" t="s">
        <v>53</v>
      </c>
      <c r="C51" s="43">
        <v>11.67</v>
      </c>
      <c r="D51" s="42" t="s">
        <v>47</v>
      </c>
      <c r="E51" s="42">
        <v>80</v>
      </c>
      <c r="F51" s="42"/>
      <c r="G51" s="42" t="s">
        <v>54</v>
      </c>
      <c r="I51">
        <f t="shared" si="0"/>
        <v>0</v>
      </c>
      <c r="J51" s="48">
        <f t="shared" si="1"/>
        <v>0</v>
      </c>
      <c r="K51" s="48">
        <f t="shared" si="2"/>
        <v>0</v>
      </c>
      <c r="L51" s="48">
        <f t="shared" si="3"/>
        <v>0</v>
      </c>
      <c r="M51" s="48">
        <f t="shared" si="4"/>
        <v>1</v>
      </c>
      <c r="N51" s="48">
        <f t="shared" si="5"/>
        <v>0</v>
      </c>
      <c r="O51" s="48">
        <f t="shared" si="6"/>
        <v>0</v>
      </c>
      <c r="P51" s="48"/>
      <c r="Q51" s="16">
        <f t="shared" si="7"/>
        <v>0</v>
      </c>
      <c r="R51" s="16">
        <f t="shared" si="8"/>
        <v>0</v>
      </c>
      <c r="S51" s="16">
        <f t="shared" si="9"/>
        <v>1</v>
      </c>
      <c r="T51" s="16">
        <f t="shared" si="10"/>
        <v>0</v>
      </c>
      <c r="U51" s="16">
        <f t="shared" si="11"/>
        <v>0</v>
      </c>
      <c r="V51" s="16">
        <f t="shared" si="12"/>
        <v>0</v>
      </c>
      <c r="W51">
        <f t="shared" si="13"/>
        <v>0</v>
      </c>
      <c r="X51">
        <f t="shared" si="14"/>
        <v>0</v>
      </c>
      <c r="Y51">
        <f t="shared" si="15"/>
        <v>0</v>
      </c>
      <c r="Z51">
        <f t="shared" si="16"/>
        <v>0</v>
      </c>
      <c r="AA51"/>
      <c r="AB51">
        <f t="shared" si="17"/>
        <v>0</v>
      </c>
      <c r="AC51" s="48">
        <f t="shared" si="18"/>
        <v>0</v>
      </c>
      <c r="AD51" s="48">
        <f t="shared" si="19"/>
        <v>0</v>
      </c>
      <c r="AE51" s="48">
        <f t="shared" si="20"/>
        <v>0</v>
      </c>
      <c r="AF51" s="48">
        <f t="shared" si="21"/>
        <v>11.67</v>
      </c>
      <c r="AG51" s="48">
        <f t="shared" si="22"/>
        <v>0</v>
      </c>
      <c r="AH51" s="48">
        <f t="shared" si="23"/>
        <v>0</v>
      </c>
      <c r="AI51" s="48"/>
      <c r="AJ51">
        <f t="shared" si="24"/>
        <v>0</v>
      </c>
      <c r="AK51">
        <f t="shared" si="25"/>
        <v>0</v>
      </c>
      <c r="AL51">
        <f t="shared" si="26"/>
        <v>11.67</v>
      </c>
      <c r="AM51">
        <f t="shared" si="27"/>
        <v>0</v>
      </c>
      <c r="AN51">
        <f t="shared" si="28"/>
        <v>0</v>
      </c>
      <c r="AO51">
        <f t="shared" si="29"/>
        <v>0</v>
      </c>
      <c r="AP51">
        <f t="shared" si="30"/>
        <v>0</v>
      </c>
      <c r="AQ51">
        <f t="shared" si="31"/>
        <v>0</v>
      </c>
      <c r="AR51">
        <f t="shared" si="32"/>
        <v>0</v>
      </c>
      <c r="AS51">
        <f t="shared" si="33"/>
        <v>0</v>
      </c>
    </row>
    <row r="52" spans="1:45" s="38" customFormat="1" ht="16.5">
      <c r="A52" s="42"/>
      <c r="B52" s="42" t="s">
        <v>55</v>
      </c>
      <c r="C52" s="43">
        <v>3.96</v>
      </c>
      <c r="D52" s="42" t="s">
        <v>56</v>
      </c>
      <c r="E52" s="42">
        <v>60</v>
      </c>
      <c r="F52" s="42"/>
      <c r="G52" s="42"/>
      <c r="I52">
        <f t="shared" si="0"/>
        <v>0</v>
      </c>
      <c r="J52" s="48">
        <f t="shared" si="1"/>
        <v>0</v>
      </c>
      <c r="K52" s="48">
        <f t="shared" si="2"/>
        <v>0</v>
      </c>
      <c r="L52" s="48">
        <f t="shared" si="3"/>
        <v>0</v>
      </c>
      <c r="M52" s="48">
        <f t="shared" si="4"/>
        <v>0</v>
      </c>
      <c r="N52" s="48">
        <f t="shared" si="5"/>
        <v>0</v>
      </c>
      <c r="O52" s="48">
        <f t="shared" si="6"/>
        <v>1</v>
      </c>
      <c r="P52" s="48"/>
      <c r="Q52" s="16">
        <f t="shared" si="7"/>
        <v>0</v>
      </c>
      <c r="R52" s="16">
        <f t="shared" si="8"/>
        <v>0</v>
      </c>
      <c r="S52" s="16">
        <f t="shared" si="9"/>
        <v>0</v>
      </c>
      <c r="T52" s="16">
        <f t="shared" si="10"/>
        <v>0</v>
      </c>
      <c r="U52" s="16">
        <f t="shared" si="11"/>
        <v>0</v>
      </c>
      <c r="V52" s="16">
        <f t="shared" si="12"/>
        <v>0</v>
      </c>
      <c r="W52">
        <f t="shared" si="13"/>
        <v>0</v>
      </c>
      <c r="X52">
        <f t="shared" si="14"/>
        <v>0</v>
      </c>
      <c r="Y52">
        <f t="shared" si="15"/>
        <v>0</v>
      </c>
      <c r="Z52">
        <f t="shared" si="16"/>
        <v>1</v>
      </c>
      <c r="AA52"/>
      <c r="AB52">
        <f t="shared" si="17"/>
        <v>0</v>
      </c>
      <c r="AC52" s="48">
        <f t="shared" si="18"/>
        <v>0</v>
      </c>
      <c r="AD52" s="48">
        <f t="shared" si="19"/>
        <v>0</v>
      </c>
      <c r="AE52" s="48">
        <f t="shared" si="20"/>
        <v>0</v>
      </c>
      <c r="AF52" s="48">
        <f t="shared" si="21"/>
        <v>0</v>
      </c>
      <c r="AG52" s="48">
        <f t="shared" si="22"/>
        <v>0</v>
      </c>
      <c r="AH52" s="48">
        <f t="shared" si="23"/>
        <v>3.96</v>
      </c>
      <c r="AI52" s="48"/>
      <c r="AJ52">
        <f t="shared" si="24"/>
        <v>0</v>
      </c>
      <c r="AK52">
        <f t="shared" si="25"/>
        <v>0</v>
      </c>
      <c r="AL52">
        <f t="shared" si="26"/>
        <v>0</v>
      </c>
      <c r="AM52">
        <f t="shared" si="27"/>
        <v>0</v>
      </c>
      <c r="AN52">
        <f t="shared" si="28"/>
        <v>0</v>
      </c>
      <c r="AO52">
        <f t="shared" si="29"/>
        <v>0</v>
      </c>
      <c r="AP52">
        <f t="shared" si="30"/>
        <v>0</v>
      </c>
      <c r="AQ52">
        <f t="shared" si="31"/>
        <v>0</v>
      </c>
      <c r="AR52">
        <f t="shared" si="32"/>
        <v>0</v>
      </c>
      <c r="AS52">
        <f t="shared" si="33"/>
        <v>3.96</v>
      </c>
    </row>
    <row r="53" spans="1:45" ht="16.5">
      <c r="A53" s="44" t="s">
        <v>57</v>
      </c>
      <c r="B53" s="44" t="s">
        <v>58</v>
      </c>
      <c r="C53" s="45">
        <v>41</v>
      </c>
      <c r="D53" s="44" t="s">
        <v>13</v>
      </c>
      <c r="E53" s="44">
        <v>80</v>
      </c>
      <c r="F53" s="44"/>
      <c r="G53" s="44"/>
      <c r="I53">
        <f t="shared" si="0"/>
        <v>0</v>
      </c>
      <c r="J53" s="48">
        <f t="shared" si="1"/>
        <v>0</v>
      </c>
      <c r="K53" s="48">
        <f t="shared" si="2"/>
        <v>0</v>
      </c>
      <c r="L53" s="48">
        <f t="shared" si="3"/>
        <v>0</v>
      </c>
      <c r="M53" s="48">
        <f t="shared" si="4"/>
        <v>1</v>
      </c>
      <c r="N53" s="48">
        <f t="shared" si="5"/>
        <v>0</v>
      </c>
      <c r="O53" s="48">
        <f t="shared" si="6"/>
        <v>0</v>
      </c>
      <c r="P53" s="48"/>
      <c r="Q53" s="16">
        <f t="shared" si="7"/>
        <v>1</v>
      </c>
      <c r="R53" s="16">
        <f t="shared" si="8"/>
        <v>0</v>
      </c>
      <c r="S53" s="16">
        <f t="shared" si="9"/>
        <v>0</v>
      </c>
      <c r="T53" s="16">
        <f t="shared" si="10"/>
        <v>0</v>
      </c>
      <c r="U53" s="16">
        <f t="shared" si="11"/>
        <v>0</v>
      </c>
      <c r="V53" s="16">
        <f t="shared" si="12"/>
        <v>0</v>
      </c>
      <c r="W53">
        <f t="shared" si="13"/>
        <v>0</v>
      </c>
      <c r="X53">
        <f t="shared" si="14"/>
        <v>0</v>
      </c>
      <c r="Y53">
        <f t="shared" si="15"/>
        <v>0</v>
      </c>
      <c r="Z53">
        <f t="shared" si="16"/>
        <v>0</v>
      </c>
      <c r="AB53">
        <f t="shared" si="17"/>
        <v>0</v>
      </c>
      <c r="AC53" s="48">
        <f t="shared" si="18"/>
        <v>0</v>
      </c>
      <c r="AD53" s="48">
        <f t="shared" si="19"/>
        <v>0</v>
      </c>
      <c r="AE53" s="48">
        <f t="shared" si="20"/>
        <v>0</v>
      </c>
      <c r="AF53" s="48">
        <f t="shared" si="21"/>
        <v>41</v>
      </c>
      <c r="AG53" s="48">
        <f t="shared" si="22"/>
        <v>0</v>
      </c>
      <c r="AH53" s="48">
        <f t="shared" si="23"/>
        <v>0</v>
      </c>
      <c r="AI53" s="48"/>
      <c r="AJ53">
        <f t="shared" si="24"/>
        <v>41</v>
      </c>
      <c r="AK53">
        <f t="shared" si="25"/>
        <v>0</v>
      </c>
      <c r="AL53">
        <f t="shared" si="26"/>
        <v>0</v>
      </c>
      <c r="AM53">
        <f t="shared" si="27"/>
        <v>0</v>
      </c>
      <c r="AN53">
        <f t="shared" si="28"/>
        <v>0</v>
      </c>
      <c r="AO53">
        <f t="shared" si="29"/>
        <v>0</v>
      </c>
      <c r="AP53">
        <f t="shared" si="30"/>
        <v>0</v>
      </c>
      <c r="AQ53">
        <f t="shared" si="31"/>
        <v>0</v>
      </c>
      <c r="AR53">
        <f t="shared" si="32"/>
        <v>0</v>
      </c>
      <c r="AS53">
        <f t="shared" si="33"/>
        <v>0</v>
      </c>
    </row>
    <row r="54" spans="1:45" ht="16.5">
      <c r="A54" s="44"/>
      <c r="B54" s="44" t="s">
        <v>59</v>
      </c>
      <c r="C54" s="45">
        <v>35.700000000000003</v>
      </c>
      <c r="D54" s="44" t="s">
        <v>13</v>
      </c>
      <c r="E54" s="44">
        <v>80</v>
      </c>
      <c r="F54" s="44"/>
      <c r="G54" s="44"/>
      <c r="I54">
        <f t="shared" si="0"/>
        <v>0</v>
      </c>
      <c r="J54" s="48">
        <f t="shared" si="1"/>
        <v>0</v>
      </c>
      <c r="K54" s="48">
        <f t="shared" si="2"/>
        <v>0</v>
      </c>
      <c r="L54" s="48">
        <f t="shared" si="3"/>
        <v>0</v>
      </c>
      <c r="M54" s="48">
        <f t="shared" si="4"/>
        <v>1</v>
      </c>
      <c r="N54" s="48">
        <f t="shared" si="5"/>
        <v>0</v>
      </c>
      <c r="O54" s="48">
        <f t="shared" si="6"/>
        <v>0</v>
      </c>
      <c r="P54" s="48"/>
      <c r="Q54" s="16">
        <f t="shared" si="7"/>
        <v>1</v>
      </c>
      <c r="R54" s="16">
        <f t="shared" si="8"/>
        <v>0</v>
      </c>
      <c r="S54" s="16">
        <f t="shared" si="9"/>
        <v>0</v>
      </c>
      <c r="T54" s="16">
        <f t="shared" si="10"/>
        <v>0</v>
      </c>
      <c r="U54" s="16">
        <f t="shared" si="11"/>
        <v>0</v>
      </c>
      <c r="V54" s="16">
        <f t="shared" si="12"/>
        <v>0</v>
      </c>
      <c r="W54">
        <f t="shared" si="13"/>
        <v>0</v>
      </c>
      <c r="X54">
        <f t="shared" si="14"/>
        <v>0</v>
      </c>
      <c r="Y54">
        <f t="shared" si="15"/>
        <v>0</v>
      </c>
      <c r="Z54">
        <f t="shared" si="16"/>
        <v>0</v>
      </c>
      <c r="AB54">
        <f t="shared" si="17"/>
        <v>0</v>
      </c>
      <c r="AC54" s="48">
        <f t="shared" si="18"/>
        <v>0</v>
      </c>
      <c r="AD54" s="48">
        <f t="shared" si="19"/>
        <v>0</v>
      </c>
      <c r="AE54" s="48">
        <f t="shared" si="20"/>
        <v>0</v>
      </c>
      <c r="AF54" s="48">
        <f t="shared" si="21"/>
        <v>35.700000000000003</v>
      </c>
      <c r="AG54" s="48">
        <f t="shared" si="22"/>
        <v>0</v>
      </c>
      <c r="AH54" s="48">
        <f t="shared" si="23"/>
        <v>0</v>
      </c>
      <c r="AI54" s="48"/>
      <c r="AJ54">
        <f t="shared" si="24"/>
        <v>35.700000000000003</v>
      </c>
      <c r="AK54">
        <f t="shared" si="25"/>
        <v>0</v>
      </c>
      <c r="AL54">
        <f t="shared" si="26"/>
        <v>0</v>
      </c>
      <c r="AM54">
        <f t="shared" si="27"/>
        <v>0</v>
      </c>
      <c r="AN54">
        <f t="shared" si="28"/>
        <v>0</v>
      </c>
      <c r="AO54">
        <f t="shared" si="29"/>
        <v>0</v>
      </c>
      <c r="AP54">
        <f t="shared" si="30"/>
        <v>0</v>
      </c>
      <c r="AQ54">
        <f t="shared" si="31"/>
        <v>0</v>
      </c>
      <c r="AR54">
        <f t="shared" si="32"/>
        <v>0</v>
      </c>
      <c r="AS54">
        <f t="shared" si="33"/>
        <v>0</v>
      </c>
    </row>
    <row r="55" spans="1:45" ht="16.5">
      <c r="A55" s="44"/>
      <c r="B55" s="44" t="s">
        <v>60</v>
      </c>
      <c r="C55" s="45">
        <v>41.7</v>
      </c>
      <c r="D55" s="44" t="s">
        <v>34</v>
      </c>
      <c r="E55" s="44">
        <v>80</v>
      </c>
      <c r="F55" s="44"/>
      <c r="G55" s="44"/>
      <c r="I55">
        <f t="shared" si="0"/>
        <v>0</v>
      </c>
      <c r="J55" s="48">
        <f t="shared" si="1"/>
        <v>0</v>
      </c>
      <c r="K55" s="48">
        <f t="shared" si="2"/>
        <v>0</v>
      </c>
      <c r="L55" s="48">
        <f t="shared" si="3"/>
        <v>0</v>
      </c>
      <c r="M55" s="48">
        <f t="shared" si="4"/>
        <v>1</v>
      </c>
      <c r="N55" s="48">
        <f t="shared" si="5"/>
        <v>0</v>
      </c>
      <c r="O55" s="48">
        <f t="shared" si="6"/>
        <v>0</v>
      </c>
      <c r="P55" s="48"/>
      <c r="Q55" s="16">
        <f t="shared" si="7"/>
        <v>0</v>
      </c>
      <c r="R55" s="16">
        <f t="shared" si="8"/>
        <v>0</v>
      </c>
      <c r="S55" s="16">
        <f t="shared" si="9"/>
        <v>1</v>
      </c>
      <c r="T55" s="16">
        <f t="shared" si="10"/>
        <v>0</v>
      </c>
      <c r="U55" s="16">
        <f t="shared" si="11"/>
        <v>0</v>
      </c>
      <c r="V55" s="16">
        <f t="shared" si="12"/>
        <v>0</v>
      </c>
      <c r="W55">
        <f t="shared" si="13"/>
        <v>0</v>
      </c>
      <c r="X55">
        <f t="shared" si="14"/>
        <v>0</v>
      </c>
      <c r="Y55">
        <f t="shared" si="15"/>
        <v>0</v>
      </c>
      <c r="Z55">
        <f t="shared" si="16"/>
        <v>0</v>
      </c>
      <c r="AB55">
        <f t="shared" si="17"/>
        <v>0</v>
      </c>
      <c r="AC55" s="48">
        <f t="shared" si="18"/>
        <v>0</v>
      </c>
      <c r="AD55" s="48">
        <f t="shared" si="19"/>
        <v>0</v>
      </c>
      <c r="AE55" s="48">
        <f t="shared" si="20"/>
        <v>0</v>
      </c>
      <c r="AF55" s="48">
        <f t="shared" si="21"/>
        <v>41.7</v>
      </c>
      <c r="AG55" s="48">
        <f t="shared" si="22"/>
        <v>0</v>
      </c>
      <c r="AH55" s="48">
        <f t="shared" si="23"/>
        <v>0</v>
      </c>
      <c r="AI55" s="48"/>
      <c r="AJ55">
        <f t="shared" si="24"/>
        <v>0</v>
      </c>
      <c r="AK55">
        <f t="shared" si="25"/>
        <v>0</v>
      </c>
      <c r="AL55">
        <f t="shared" si="26"/>
        <v>41.7</v>
      </c>
      <c r="AM55">
        <f t="shared" si="27"/>
        <v>0</v>
      </c>
      <c r="AN55">
        <f t="shared" si="28"/>
        <v>0</v>
      </c>
      <c r="AO55">
        <f t="shared" si="29"/>
        <v>0</v>
      </c>
      <c r="AP55">
        <f t="shared" si="30"/>
        <v>0</v>
      </c>
      <c r="AQ55">
        <f t="shared" si="31"/>
        <v>0</v>
      </c>
      <c r="AR55">
        <f t="shared" si="32"/>
        <v>0</v>
      </c>
      <c r="AS55">
        <f t="shared" si="33"/>
        <v>0</v>
      </c>
    </row>
    <row r="56" spans="1:45" ht="16.5">
      <c r="A56" s="44"/>
      <c r="B56" s="44" t="s">
        <v>61</v>
      </c>
      <c r="C56" s="45">
        <v>20.5</v>
      </c>
      <c r="D56" s="44" t="s">
        <v>13</v>
      </c>
      <c r="E56" s="44">
        <v>80</v>
      </c>
      <c r="F56" s="44"/>
      <c r="G56" s="44"/>
      <c r="I56">
        <f t="shared" si="0"/>
        <v>0</v>
      </c>
      <c r="J56" s="48">
        <f t="shared" si="1"/>
        <v>0</v>
      </c>
      <c r="K56" s="48">
        <f t="shared" si="2"/>
        <v>0</v>
      </c>
      <c r="L56" s="48">
        <f t="shared" si="3"/>
        <v>0</v>
      </c>
      <c r="M56" s="48">
        <f t="shared" si="4"/>
        <v>1</v>
      </c>
      <c r="N56" s="48">
        <f t="shared" si="5"/>
        <v>0</v>
      </c>
      <c r="O56" s="48">
        <f t="shared" si="6"/>
        <v>0</v>
      </c>
      <c r="P56" s="48"/>
      <c r="Q56" s="16">
        <f t="shared" si="7"/>
        <v>1</v>
      </c>
      <c r="R56" s="16">
        <f t="shared" si="8"/>
        <v>0</v>
      </c>
      <c r="S56" s="16">
        <f t="shared" si="9"/>
        <v>0</v>
      </c>
      <c r="T56" s="16">
        <f t="shared" si="10"/>
        <v>0</v>
      </c>
      <c r="U56" s="16">
        <f t="shared" si="11"/>
        <v>0</v>
      </c>
      <c r="V56" s="16">
        <f t="shared" si="12"/>
        <v>0</v>
      </c>
      <c r="W56">
        <f t="shared" si="13"/>
        <v>0</v>
      </c>
      <c r="X56">
        <f t="shared" si="14"/>
        <v>0</v>
      </c>
      <c r="Y56">
        <f t="shared" si="15"/>
        <v>0</v>
      </c>
      <c r="Z56">
        <f t="shared" si="16"/>
        <v>0</v>
      </c>
      <c r="AB56">
        <f t="shared" si="17"/>
        <v>0</v>
      </c>
      <c r="AC56" s="48">
        <f t="shared" si="18"/>
        <v>0</v>
      </c>
      <c r="AD56" s="48">
        <f t="shared" si="19"/>
        <v>0</v>
      </c>
      <c r="AE56" s="48">
        <f t="shared" si="20"/>
        <v>0</v>
      </c>
      <c r="AF56" s="48">
        <f t="shared" si="21"/>
        <v>20.5</v>
      </c>
      <c r="AG56" s="48">
        <f t="shared" si="22"/>
        <v>0</v>
      </c>
      <c r="AH56" s="48">
        <f t="shared" si="23"/>
        <v>0</v>
      </c>
      <c r="AI56" s="48"/>
      <c r="AJ56">
        <f t="shared" si="24"/>
        <v>20.5</v>
      </c>
      <c r="AK56">
        <f t="shared" si="25"/>
        <v>0</v>
      </c>
      <c r="AL56">
        <f t="shared" si="26"/>
        <v>0</v>
      </c>
      <c r="AM56">
        <f t="shared" si="27"/>
        <v>0</v>
      </c>
      <c r="AN56">
        <f t="shared" si="28"/>
        <v>0</v>
      </c>
      <c r="AO56">
        <f t="shared" si="29"/>
        <v>0</v>
      </c>
      <c r="AP56">
        <f t="shared" si="30"/>
        <v>0</v>
      </c>
      <c r="AQ56">
        <f t="shared" si="31"/>
        <v>0</v>
      </c>
      <c r="AR56">
        <f t="shared" si="32"/>
        <v>0</v>
      </c>
      <c r="AS56">
        <f t="shared" si="33"/>
        <v>0</v>
      </c>
    </row>
    <row r="57" spans="1:45" ht="16.5">
      <c r="A57" s="44"/>
      <c r="B57" s="44" t="s">
        <v>62</v>
      </c>
      <c r="C57" s="45">
        <v>40</v>
      </c>
      <c r="D57" s="44" t="s">
        <v>13</v>
      </c>
      <c r="E57" s="44">
        <v>80</v>
      </c>
      <c r="F57" s="44"/>
      <c r="G57" s="44"/>
      <c r="I57">
        <f t="shared" si="0"/>
        <v>0</v>
      </c>
      <c r="J57" s="48">
        <f t="shared" si="1"/>
        <v>0</v>
      </c>
      <c r="K57" s="48">
        <f t="shared" si="2"/>
        <v>0</v>
      </c>
      <c r="L57" s="48">
        <f t="shared" si="3"/>
        <v>0</v>
      </c>
      <c r="M57" s="48">
        <f t="shared" si="4"/>
        <v>1</v>
      </c>
      <c r="N57" s="48">
        <f t="shared" si="5"/>
        <v>0</v>
      </c>
      <c r="O57" s="48">
        <f t="shared" si="6"/>
        <v>0</v>
      </c>
      <c r="P57" s="48"/>
      <c r="Q57" s="16">
        <f t="shared" si="7"/>
        <v>1</v>
      </c>
      <c r="R57" s="16">
        <f t="shared" si="8"/>
        <v>0</v>
      </c>
      <c r="S57" s="16">
        <f t="shared" si="9"/>
        <v>0</v>
      </c>
      <c r="T57" s="16">
        <f t="shared" si="10"/>
        <v>0</v>
      </c>
      <c r="U57" s="16">
        <f t="shared" si="11"/>
        <v>0</v>
      </c>
      <c r="V57" s="16">
        <f t="shared" si="12"/>
        <v>0</v>
      </c>
      <c r="W57">
        <f t="shared" si="13"/>
        <v>0</v>
      </c>
      <c r="X57">
        <f t="shared" si="14"/>
        <v>0</v>
      </c>
      <c r="Y57">
        <f t="shared" si="15"/>
        <v>0</v>
      </c>
      <c r="Z57">
        <f t="shared" si="16"/>
        <v>0</v>
      </c>
      <c r="AB57">
        <f t="shared" si="17"/>
        <v>0</v>
      </c>
      <c r="AC57" s="48">
        <f t="shared" si="18"/>
        <v>0</v>
      </c>
      <c r="AD57" s="48">
        <f t="shared" si="19"/>
        <v>0</v>
      </c>
      <c r="AE57" s="48">
        <f t="shared" si="20"/>
        <v>0</v>
      </c>
      <c r="AF57" s="48">
        <f t="shared" si="21"/>
        <v>40</v>
      </c>
      <c r="AG57" s="48">
        <f t="shared" si="22"/>
        <v>0</v>
      </c>
      <c r="AH57" s="48">
        <f t="shared" si="23"/>
        <v>0</v>
      </c>
      <c r="AI57" s="48"/>
      <c r="AJ57">
        <f t="shared" si="24"/>
        <v>40</v>
      </c>
      <c r="AK57">
        <f t="shared" si="25"/>
        <v>0</v>
      </c>
      <c r="AL57">
        <f t="shared" si="26"/>
        <v>0</v>
      </c>
      <c r="AM57">
        <f t="shared" si="27"/>
        <v>0</v>
      </c>
      <c r="AN57">
        <f t="shared" si="28"/>
        <v>0</v>
      </c>
      <c r="AO57">
        <f t="shared" si="29"/>
        <v>0</v>
      </c>
      <c r="AP57">
        <f t="shared" si="30"/>
        <v>0</v>
      </c>
      <c r="AQ57">
        <f t="shared" si="31"/>
        <v>0</v>
      </c>
      <c r="AR57">
        <f t="shared" si="32"/>
        <v>0</v>
      </c>
      <c r="AS57">
        <f t="shared" si="33"/>
        <v>0</v>
      </c>
    </row>
    <row r="58" spans="1:45" ht="16.5">
      <c r="A58" s="44"/>
      <c r="B58" s="44" t="s">
        <v>63</v>
      </c>
      <c r="C58" s="45">
        <v>30.1</v>
      </c>
      <c r="D58" s="44" t="s">
        <v>13</v>
      </c>
      <c r="E58" s="44">
        <v>80</v>
      </c>
      <c r="F58" s="44"/>
      <c r="G58" s="44"/>
      <c r="I58">
        <f t="shared" si="0"/>
        <v>0</v>
      </c>
      <c r="J58" s="48">
        <f t="shared" si="1"/>
        <v>0</v>
      </c>
      <c r="K58" s="48">
        <f t="shared" si="2"/>
        <v>0</v>
      </c>
      <c r="L58" s="48">
        <f t="shared" si="3"/>
        <v>0</v>
      </c>
      <c r="M58" s="48">
        <f t="shared" si="4"/>
        <v>1</v>
      </c>
      <c r="N58" s="48">
        <f t="shared" si="5"/>
        <v>0</v>
      </c>
      <c r="O58" s="48">
        <f t="shared" si="6"/>
        <v>0</v>
      </c>
      <c r="P58" s="48"/>
      <c r="Q58" s="16">
        <f t="shared" si="7"/>
        <v>1</v>
      </c>
      <c r="R58" s="16">
        <f t="shared" si="8"/>
        <v>0</v>
      </c>
      <c r="S58" s="16">
        <f t="shared" si="9"/>
        <v>0</v>
      </c>
      <c r="T58" s="16">
        <f t="shared" si="10"/>
        <v>0</v>
      </c>
      <c r="U58" s="16">
        <f t="shared" si="11"/>
        <v>0</v>
      </c>
      <c r="V58" s="16">
        <f t="shared" si="12"/>
        <v>0</v>
      </c>
      <c r="W58">
        <f t="shared" si="13"/>
        <v>0</v>
      </c>
      <c r="X58">
        <f t="shared" si="14"/>
        <v>0</v>
      </c>
      <c r="Y58">
        <f t="shared" si="15"/>
        <v>0</v>
      </c>
      <c r="Z58">
        <f t="shared" si="16"/>
        <v>0</v>
      </c>
      <c r="AB58">
        <f t="shared" si="17"/>
        <v>0</v>
      </c>
      <c r="AC58" s="48">
        <f t="shared" si="18"/>
        <v>0</v>
      </c>
      <c r="AD58" s="48">
        <f t="shared" si="19"/>
        <v>0</v>
      </c>
      <c r="AE58" s="48">
        <f t="shared" si="20"/>
        <v>0</v>
      </c>
      <c r="AF58" s="48">
        <f t="shared" si="21"/>
        <v>30.1</v>
      </c>
      <c r="AG58" s="48">
        <f t="shared" si="22"/>
        <v>0</v>
      </c>
      <c r="AH58" s="48">
        <f t="shared" si="23"/>
        <v>0</v>
      </c>
      <c r="AI58" s="48"/>
      <c r="AJ58">
        <f t="shared" si="24"/>
        <v>30.1</v>
      </c>
      <c r="AK58">
        <f t="shared" si="25"/>
        <v>0</v>
      </c>
      <c r="AL58">
        <f t="shared" si="26"/>
        <v>0</v>
      </c>
      <c r="AM58">
        <f t="shared" si="27"/>
        <v>0</v>
      </c>
      <c r="AN58">
        <f t="shared" si="28"/>
        <v>0</v>
      </c>
      <c r="AO58">
        <f t="shared" si="29"/>
        <v>0</v>
      </c>
      <c r="AP58">
        <f t="shared" si="30"/>
        <v>0</v>
      </c>
      <c r="AQ58">
        <f t="shared" si="31"/>
        <v>0</v>
      </c>
      <c r="AR58">
        <f t="shared" si="32"/>
        <v>0</v>
      </c>
      <c r="AS58">
        <f t="shared" si="33"/>
        <v>0</v>
      </c>
    </row>
    <row r="59" spans="1:45" ht="16.5">
      <c r="A59" s="44"/>
      <c r="B59" s="44" t="s">
        <v>64</v>
      </c>
      <c r="C59" s="45">
        <v>25.4</v>
      </c>
      <c r="D59" s="44" t="s">
        <v>13</v>
      </c>
      <c r="E59" s="44">
        <v>80</v>
      </c>
      <c r="F59" s="44"/>
      <c r="G59" s="44"/>
      <c r="I59">
        <f t="shared" si="0"/>
        <v>0</v>
      </c>
      <c r="J59" s="48">
        <f t="shared" si="1"/>
        <v>0</v>
      </c>
      <c r="K59" s="48">
        <f t="shared" si="2"/>
        <v>0</v>
      </c>
      <c r="L59" s="48">
        <f t="shared" si="3"/>
        <v>0</v>
      </c>
      <c r="M59" s="48">
        <f t="shared" si="4"/>
        <v>1</v>
      </c>
      <c r="N59" s="48">
        <f t="shared" si="5"/>
        <v>0</v>
      </c>
      <c r="O59" s="48">
        <f t="shared" si="6"/>
        <v>0</v>
      </c>
      <c r="P59" s="48"/>
      <c r="Q59" s="16">
        <f t="shared" si="7"/>
        <v>1</v>
      </c>
      <c r="R59" s="16">
        <f t="shared" si="8"/>
        <v>0</v>
      </c>
      <c r="S59" s="16">
        <f t="shared" si="9"/>
        <v>0</v>
      </c>
      <c r="T59" s="16">
        <f t="shared" si="10"/>
        <v>0</v>
      </c>
      <c r="U59" s="16">
        <f t="shared" si="11"/>
        <v>0</v>
      </c>
      <c r="V59" s="16">
        <f t="shared" si="12"/>
        <v>0</v>
      </c>
      <c r="W59">
        <f t="shared" si="13"/>
        <v>0</v>
      </c>
      <c r="X59">
        <f t="shared" si="14"/>
        <v>0</v>
      </c>
      <c r="Y59">
        <f t="shared" si="15"/>
        <v>0</v>
      </c>
      <c r="Z59">
        <f t="shared" si="16"/>
        <v>0</v>
      </c>
      <c r="AB59">
        <f t="shared" si="17"/>
        <v>0</v>
      </c>
      <c r="AC59" s="48">
        <f t="shared" si="18"/>
        <v>0</v>
      </c>
      <c r="AD59" s="48">
        <f t="shared" si="19"/>
        <v>0</v>
      </c>
      <c r="AE59" s="48">
        <f t="shared" si="20"/>
        <v>0</v>
      </c>
      <c r="AF59" s="48">
        <f t="shared" si="21"/>
        <v>25.4</v>
      </c>
      <c r="AG59" s="48">
        <f t="shared" si="22"/>
        <v>0</v>
      </c>
      <c r="AH59" s="48">
        <f t="shared" si="23"/>
        <v>0</v>
      </c>
      <c r="AI59" s="48"/>
      <c r="AJ59">
        <f t="shared" si="24"/>
        <v>25.4</v>
      </c>
      <c r="AK59">
        <f t="shared" si="25"/>
        <v>0</v>
      </c>
      <c r="AL59">
        <f t="shared" si="26"/>
        <v>0</v>
      </c>
      <c r="AM59">
        <f t="shared" si="27"/>
        <v>0</v>
      </c>
      <c r="AN59">
        <f t="shared" si="28"/>
        <v>0</v>
      </c>
      <c r="AO59">
        <f t="shared" si="29"/>
        <v>0</v>
      </c>
      <c r="AP59">
        <f t="shared" si="30"/>
        <v>0</v>
      </c>
      <c r="AQ59">
        <f t="shared" si="31"/>
        <v>0</v>
      </c>
      <c r="AR59">
        <f t="shared" si="32"/>
        <v>0</v>
      </c>
      <c r="AS59">
        <f t="shared" si="33"/>
        <v>0</v>
      </c>
    </row>
    <row r="60" spans="1:45" ht="16.5">
      <c r="A60" s="44"/>
      <c r="B60" s="44" t="s">
        <v>65</v>
      </c>
      <c r="C60" s="45">
        <v>51.9</v>
      </c>
      <c r="D60" s="44" t="s">
        <v>9</v>
      </c>
      <c r="E60" s="44">
        <v>120</v>
      </c>
      <c r="F60" s="44"/>
      <c r="G60" s="44"/>
      <c r="I60">
        <f t="shared" si="0"/>
        <v>0</v>
      </c>
      <c r="J60" s="48">
        <f t="shared" si="1"/>
        <v>1</v>
      </c>
      <c r="K60" s="48">
        <f t="shared" si="2"/>
        <v>0</v>
      </c>
      <c r="L60" s="48">
        <f t="shared" si="3"/>
        <v>0</v>
      </c>
      <c r="M60" s="48">
        <f t="shared" si="4"/>
        <v>0</v>
      </c>
      <c r="N60" s="48">
        <f t="shared" si="5"/>
        <v>0</v>
      </c>
      <c r="O60" s="48">
        <f t="shared" si="6"/>
        <v>0</v>
      </c>
      <c r="P60" s="48"/>
      <c r="Q60" s="16">
        <f t="shared" si="7"/>
        <v>1</v>
      </c>
      <c r="R60" s="16">
        <f t="shared" si="8"/>
        <v>0</v>
      </c>
      <c r="S60" s="16">
        <f t="shared" si="9"/>
        <v>0</v>
      </c>
      <c r="T60" s="16">
        <f t="shared" si="10"/>
        <v>0</v>
      </c>
      <c r="U60" s="16">
        <f t="shared" si="11"/>
        <v>0</v>
      </c>
      <c r="V60" s="16">
        <f t="shared" si="12"/>
        <v>0</v>
      </c>
      <c r="W60">
        <f t="shared" si="13"/>
        <v>0</v>
      </c>
      <c r="X60">
        <f t="shared" si="14"/>
        <v>0</v>
      </c>
      <c r="Y60">
        <f t="shared" si="15"/>
        <v>0</v>
      </c>
      <c r="Z60">
        <f t="shared" si="16"/>
        <v>0</v>
      </c>
      <c r="AB60">
        <f t="shared" si="17"/>
        <v>0</v>
      </c>
      <c r="AC60" s="48">
        <f t="shared" si="18"/>
        <v>51.9</v>
      </c>
      <c r="AD60" s="48">
        <f t="shared" si="19"/>
        <v>0</v>
      </c>
      <c r="AE60" s="48">
        <f t="shared" si="20"/>
        <v>0</v>
      </c>
      <c r="AF60" s="48">
        <f t="shared" si="21"/>
        <v>0</v>
      </c>
      <c r="AG60" s="48">
        <f t="shared" si="22"/>
        <v>0</v>
      </c>
      <c r="AH60" s="48">
        <f t="shared" si="23"/>
        <v>0</v>
      </c>
      <c r="AI60" s="48"/>
      <c r="AJ60">
        <f t="shared" si="24"/>
        <v>51.9</v>
      </c>
      <c r="AK60">
        <f t="shared" si="25"/>
        <v>0</v>
      </c>
      <c r="AL60">
        <f t="shared" si="26"/>
        <v>0</v>
      </c>
      <c r="AM60">
        <f t="shared" si="27"/>
        <v>0</v>
      </c>
      <c r="AN60">
        <f t="shared" si="28"/>
        <v>0</v>
      </c>
      <c r="AO60">
        <f t="shared" si="29"/>
        <v>0</v>
      </c>
      <c r="AP60">
        <f t="shared" si="30"/>
        <v>0</v>
      </c>
      <c r="AQ60">
        <f t="shared" si="31"/>
        <v>0</v>
      </c>
      <c r="AR60">
        <f t="shared" si="32"/>
        <v>0</v>
      </c>
      <c r="AS60">
        <f t="shared" si="33"/>
        <v>0</v>
      </c>
    </row>
    <row r="61" spans="1:45" s="38" customFormat="1" ht="16.5">
      <c r="A61" s="42" t="s">
        <v>66</v>
      </c>
      <c r="B61" s="42" t="s">
        <v>8</v>
      </c>
      <c r="C61" s="43">
        <v>38.9</v>
      </c>
      <c r="D61" s="42" t="s">
        <v>13</v>
      </c>
      <c r="E61" s="42">
        <v>80</v>
      </c>
      <c r="F61" s="42"/>
      <c r="G61" s="42"/>
      <c r="I61">
        <f t="shared" si="0"/>
        <v>0</v>
      </c>
      <c r="J61" s="48">
        <f t="shared" si="1"/>
        <v>0</v>
      </c>
      <c r="K61" s="48">
        <f t="shared" si="2"/>
        <v>0</v>
      </c>
      <c r="L61" s="48">
        <f t="shared" si="3"/>
        <v>0</v>
      </c>
      <c r="M61" s="48">
        <f t="shared" si="4"/>
        <v>1</v>
      </c>
      <c r="N61" s="48">
        <f t="shared" si="5"/>
        <v>0</v>
      </c>
      <c r="O61" s="48">
        <f t="shared" si="6"/>
        <v>0</v>
      </c>
      <c r="P61" s="48"/>
      <c r="Q61" s="16">
        <f t="shared" si="7"/>
        <v>1</v>
      </c>
      <c r="R61" s="16">
        <f t="shared" si="8"/>
        <v>0</v>
      </c>
      <c r="S61" s="16">
        <f t="shared" si="9"/>
        <v>0</v>
      </c>
      <c r="T61" s="16">
        <f t="shared" si="10"/>
        <v>0</v>
      </c>
      <c r="U61" s="16">
        <f t="shared" si="11"/>
        <v>0</v>
      </c>
      <c r="V61" s="16">
        <f t="shared" si="12"/>
        <v>0</v>
      </c>
      <c r="W61">
        <f t="shared" si="13"/>
        <v>0</v>
      </c>
      <c r="X61">
        <f t="shared" si="14"/>
        <v>0</v>
      </c>
      <c r="Y61">
        <f t="shared" si="15"/>
        <v>0</v>
      </c>
      <c r="Z61">
        <f t="shared" si="16"/>
        <v>0</v>
      </c>
      <c r="AA61"/>
      <c r="AB61">
        <f t="shared" si="17"/>
        <v>0</v>
      </c>
      <c r="AC61" s="48">
        <f t="shared" si="18"/>
        <v>0</v>
      </c>
      <c r="AD61" s="48">
        <f t="shared" si="19"/>
        <v>0</v>
      </c>
      <c r="AE61" s="48">
        <f t="shared" si="20"/>
        <v>0</v>
      </c>
      <c r="AF61" s="48">
        <f t="shared" si="21"/>
        <v>38.9</v>
      </c>
      <c r="AG61" s="48">
        <f t="shared" si="22"/>
        <v>0</v>
      </c>
      <c r="AH61" s="48">
        <f t="shared" si="23"/>
        <v>0</v>
      </c>
      <c r="AI61" s="48"/>
      <c r="AJ61">
        <f t="shared" si="24"/>
        <v>38.9</v>
      </c>
      <c r="AK61">
        <f t="shared" si="25"/>
        <v>0</v>
      </c>
      <c r="AL61">
        <f t="shared" si="26"/>
        <v>0</v>
      </c>
      <c r="AM61">
        <f t="shared" si="27"/>
        <v>0</v>
      </c>
      <c r="AN61">
        <f t="shared" si="28"/>
        <v>0</v>
      </c>
      <c r="AO61">
        <f t="shared" si="29"/>
        <v>0</v>
      </c>
      <c r="AP61">
        <f t="shared" si="30"/>
        <v>0</v>
      </c>
      <c r="AQ61">
        <f t="shared" si="31"/>
        <v>0</v>
      </c>
      <c r="AR61">
        <f t="shared" si="32"/>
        <v>0</v>
      </c>
      <c r="AS61">
        <f t="shared" si="33"/>
        <v>0</v>
      </c>
    </row>
    <row r="62" spans="1:45" s="38" customFormat="1" ht="16.5">
      <c r="A62" s="42"/>
      <c r="B62" s="42" t="s">
        <v>10</v>
      </c>
      <c r="C62" s="43">
        <v>37.950000000000003</v>
      </c>
      <c r="D62" s="42" t="s">
        <v>13</v>
      </c>
      <c r="E62" s="42">
        <v>80</v>
      </c>
      <c r="F62" s="42"/>
      <c r="G62" s="42"/>
      <c r="I62">
        <f t="shared" si="0"/>
        <v>0</v>
      </c>
      <c r="J62" s="48">
        <f t="shared" si="1"/>
        <v>0</v>
      </c>
      <c r="K62" s="48">
        <f t="shared" si="2"/>
        <v>0</v>
      </c>
      <c r="L62" s="48">
        <f t="shared" si="3"/>
        <v>0</v>
      </c>
      <c r="M62" s="48">
        <f t="shared" si="4"/>
        <v>1</v>
      </c>
      <c r="N62" s="48">
        <f t="shared" si="5"/>
        <v>0</v>
      </c>
      <c r="O62" s="48">
        <f t="shared" si="6"/>
        <v>0</v>
      </c>
      <c r="P62" s="48"/>
      <c r="Q62" s="16">
        <f t="shared" si="7"/>
        <v>1</v>
      </c>
      <c r="R62" s="16">
        <f t="shared" si="8"/>
        <v>0</v>
      </c>
      <c r="S62" s="16">
        <f t="shared" si="9"/>
        <v>0</v>
      </c>
      <c r="T62" s="16">
        <f t="shared" si="10"/>
        <v>0</v>
      </c>
      <c r="U62" s="16">
        <f t="shared" si="11"/>
        <v>0</v>
      </c>
      <c r="V62" s="16">
        <f t="shared" si="12"/>
        <v>0</v>
      </c>
      <c r="W62">
        <f t="shared" si="13"/>
        <v>0</v>
      </c>
      <c r="X62">
        <f t="shared" si="14"/>
        <v>0</v>
      </c>
      <c r="Y62">
        <f t="shared" si="15"/>
        <v>0</v>
      </c>
      <c r="Z62">
        <f t="shared" si="16"/>
        <v>0</v>
      </c>
      <c r="AA62"/>
      <c r="AB62">
        <f t="shared" si="17"/>
        <v>0</v>
      </c>
      <c r="AC62" s="48">
        <f t="shared" si="18"/>
        <v>0</v>
      </c>
      <c r="AD62" s="48">
        <f t="shared" si="19"/>
        <v>0</v>
      </c>
      <c r="AE62" s="48">
        <f t="shared" si="20"/>
        <v>0</v>
      </c>
      <c r="AF62" s="48">
        <f t="shared" si="21"/>
        <v>37.950000000000003</v>
      </c>
      <c r="AG62" s="48">
        <f t="shared" si="22"/>
        <v>0</v>
      </c>
      <c r="AH62" s="48">
        <f t="shared" si="23"/>
        <v>0</v>
      </c>
      <c r="AI62" s="48"/>
      <c r="AJ62">
        <f t="shared" si="24"/>
        <v>37.950000000000003</v>
      </c>
      <c r="AK62">
        <f t="shared" si="25"/>
        <v>0</v>
      </c>
      <c r="AL62">
        <f t="shared" si="26"/>
        <v>0</v>
      </c>
      <c r="AM62">
        <f t="shared" si="27"/>
        <v>0</v>
      </c>
      <c r="AN62">
        <f t="shared" si="28"/>
        <v>0</v>
      </c>
      <c r="AO62">
        <f t="shared" si="29"/>
        <v>0</v>
      </c>
      <c r="AP62">
        <f t="shared" si="30"/>
        <v>0</v>
      </c>
      <c r="AQ62">
        <f t="shared" si="31"/>
        <v>0</v>
      </c>
      <c r="AR62">
        <f t="shared" si="32"/>
        <v>0</v>
      </c>
      <c r="AS62">
        <f t="shared" si="33"/>
        <v>0</v>
      </c>
    </row>
    <row r="63" spans="1:45" s="38" customFormat="1" ht="16.5">
      <c r="A63" s="42"/>
      <c r="B63" s="42" t="s">
        <v>12</v>
      </c>
      <c r="C63" s="43">
        <v>44.9</v>
      </c>
      <c r="D63" s="42" t="s">
        <v>13</v>
      </c>
      <c r="E63" s="42">
        <v>80</v>
      </c>
      <c r="F63" s="42"/>
      <c r="G63" s="42"/>
      <c r="I63">
        <f t="shared" si="0"/>
        <v>0</v>
      </c>
      <c r="J63" s="48">
        <f t="shared" si="1"/>
        <v>0</v>
      </c>
      <c r="K63" s="48">
        <f t="shared" si="2"/>
        <v>0</v>
      </c>
      <c r="L63" s="48">
        <f t="shared" si="3"/>
        <v>0</v>
      </c>
      <c r="M63" s="48">
        <f t="shared" si="4"/>
        <v>1</v>
      </c>
      <c r="N63" s="48">
        <f t="shared" si="5"/>
        <v>0</v>
      </c>
      <c r="O63" s="48">
        <f t="shared" si="6"/>
        <v>0</v>
      </c>
      <c r="P63" s="48"/>
      <c r="Q63" s="16">
        <f t="shared" si="7"/>
        <v>1</v>
      </c>
      <c r="R63" s="16">
        <f t="shared" si="8"/>
        <v>0</v>
      </c>
      <c r="S63" s="16">
        <f t="shared" si="9"/>
        <v>0</v>
      </c>
      <c r="T63" s="16">
        <f t="shared" si="10"/>
        <v>0</v>
      </c>
      <c r="U63" s="16">
        <f t="shared" si="11"/>
        <v>0</v>
      </c>
      <c r="V63" s="16">
        <f t="shared" si="12"/>
        <v>0</v>
      </c>
      <c r="W63">
        <f t="shared" si="13"/>
        <v>0</v>
      </c>
      <c r="X63">
        <f t="shared" si="14"/>
        <v>0</v>
      </c>
      <c r="Y63">
        <f t="shared" si="15"/>
        <v>0</v>
      </c>
      <c r="Z63">
        <f t="shared" si="16"/>
        <v>0</v>
      </c>
      <c r="AA63"/>
      <c r="AB63">
        <f t="shared" si="17"/>
        <v>0</v>
      </c>
      <c r="AC63" s="48">
        <f t="shared" si="18"/>
        <v>0</v>
      </c>
      <c r="AD63" s="48">
        <f t="shared" si="19"/>
        <v>0</v>
      </c>
      <c r="AE63" s="48">
        <f t="shared" si="20"/>
        <v>0</v>
      </c>
      <c r="AF63" s="48">
        <f t="shared" si="21"/>
        <v>44.9</v>
      </c>
      <c r="AG63" s="48">
        <f t="shared" si="22"/>
        <v>0</v>
      </c>
      <c r="AH63" s="48">
        <f t="shared" si="23"/>
        <v>0</v>
      </c>
      <c r="AI63" s="48"/>
      <c r="AJ63">
        <f t="shared" si="24"/>
        <v>44.9</v>
      </c>
      <c r="AK63">
        <f t="shared" si="25"/>
        <v>0</v>
      </c>
      <c r="AL63">
        <f t="shared" si="26"/>
        <v>0</v>
      </c>
      <c r="AM63">
        <f t="shared" si="27"/>
        <v>0</v>
      </c>
      <c r="AN63">
        <f t="shared" si="28"/>
        <v>0</v>
      </c>
      <c r="AO63">
        <f t="shared" si="29"/>
        <v>0</v>
      </c>
      <c r="AP63">
        <f t="shared" si="30"/>
        <v>0</v>
      </c>
      <c r="AQ63">
        <f t="shared" si="31"/>
        <v>0</v>
      </c>
      <c r="AR63">
        <f t="shared" si="32"/>
        <v>0</v>
      </c>
      <c r="AS63">
        <f t="shared" si="33"/>
        <v>0</v>
      </c>
    </row>
    <row r="64" spans="1:45" s="38" customFormat="1" ht="16.5">
      <c r="A64" s="42"/>
      <c r="B64" s="42" t="s">
        <v>14</v>
      </c>
      <c r="C64" s="43">
        <v>33.799999999999997</v>
      </c>
      <c r="D64" s="42" t="s">
        <v>34</v>
      </c>
      <c r="E64" s="42">
        <v>100</v>
      </c>
      <c r="F64" s="42"/>
      <c r="G64" s="42"/>
      <c r="I64">
        <f t="shared" si="0"/>
        <v>0</v>
      </c>
      <c r="J64" s="48">
        <f t="shared" si="1"/>
        <v>0</v>
      </c>
      <c r="K64" s="48">
        <f t="shared" si="2"/>
        <v>1</v>
      </c>
      <c r="L64" s="48">
        <f t="shared" si="3"/>
        <v>0</v>
      </c>
      <c r="M64" s="48">
        <f t="shared" si="4"/>
        <v>0</v>
      </c>
      <c r="N64" s="48">
        <f t="shared" si="5"/>
        <v>0</v>
      </c>
      <c r="O64" s="48">
        <f t="shared" si="6"/>
        <v>0</v>
      </c>
      <c r="P64" s="48"/>
      <c r="Q64" s="16">
        <f t="shared" si="7"/>
        <v>0</v>
      </c>
      <c r="R64" s="16">
        <f t="shared" si="8"/>
        <v>0</v>
      </c>
      <c r="S64" s="16">
        <f t="shared" si="9"/>
        <v>1</v>
      </c>
      <c r="T64" s="16">
        <f t="shared" si="10"/>
        <v>0</v>
      </c>
      <c r="U64" s="16">
        <f t="shared" si="11"/>
        <v>0</v>
      </c>
      <c r="V64" s="16">
        <f t="shared" si="12"/>
        <v>0</v>
      </c>
      <c r="W64">
        <f t="shared" si="13"/>
        <v>0</v>
      </c>
      <c r="X64">
        <f t="shared" si="14"/>
        <v>0</v>
      </c>
      <c r="Y64">
        <f t="shared" si="15"/>
        <v>0</v>
      </c>
      <c r="Z64">
        <f t="shared" si="16"/>
        <v>0</v>
      </c>
      <c r="AA64"/>
      <c r="AB64">
        <f t="shared" si="17"/>
        <v>0</v>
      </c>
      <c r="AC64" s="48">
        <f t="shared" si="18"/>
        <v>0</v>
      </c>
      <c r="AD64" s="48">
        <f t="shared" si="19"/>
        <v>33.799999999999997</v>
      </c>
      <c r="AE64" s="48">
        <f t="shared" si="20"/>
        <v>0</v>
      </c>
      <c r="AF64" s="48">
        <f t="shared" si="21"/>
        <v>0</v>
      </c>
      <c r="AG64" s="48">
        <f t="shared" si="22"/>
        <v>0</v>
      </c>
      <c r="AH64" s="48">
        <f t="shared" si="23"/>
        <v>0</v>
      </c>
      <c r="AI64" s="48"/>
      <c r="AJ64">
        <f t="shared" si="24"/>
        <v>0</v>
      </c>
      <c r="AK64">
        <f t="shared" si="25"/>
        <v>0</v>
      </c>
      <c r="AL64">
        <f t="shared" si="26"/>
        <v>33.799999999999997</v>
      </c>
      <c r="AM64">
        <f t="shared" si="27"/>
        <v>0</v>
      </c>
      <c r="AN64">
        <f t="shared" si="28"/>
        <v>0</v>
      </c>
      <c r="AO64">
        <f t="shared" si="29"/>
        <v>0</v>
      </c>
      <c r="AP64">
        <f t="shared" si="30"/>
        <v>0</v>
      </c>
      <c r="AQ64">
        <f t="shared" si="31"/>
        <v>0</v>
      </c>
      <c r="AR64">
        <f t="shared" si="32"/>
        <v>0</v>
      </c>
      <c r="AS64">
        <f t="shared" si="33"/>
        <v>0</v>
      </c>
    </row>
    <row r="65" spans="1:45" s="38" customFormat="1" ht="16.5">
      <c r="A65" s="42"/>
      <c r="B65" s="42" t="s">
        <v>23</v>
      </c>
      <c r="C65" s="43">
        <v>21.6</v>
      </c>
      <c r="D65" s="42" t="s">
        <v>13</v>
      </c>
      <c r="E65" s="42">
        <v>80</v>
      </c>
      <c r="F65" s="42"/>
      <c r="G65" s="42"/>
      <c r="I65">
        <f t="shared" si="0"/>
        <v>0</v>
      </c>
      <c r="J65" s="48">
        <f t="shared" si="1"/>
        <v>0</v>
      </c>
      <c r="K65" s="48">
        <f t="shared" si="2"/>
        <v>0</v>
      </c>
      <c r="L65" s="48">
        <f t="shared" si="3"/>
        <v>0</v>
      </c>
      <c r="M65" s="48">
        <f t="shared" si="4"/>
        <v>1</v>
      </c>
      <c r="N65" s="48">
        <f t="shared" si="5"/>
        <v>0</v>
      </c>
      <c r="O65" s="48">
        <f t="shared" si="6"/>
        <v>0</v>
      </c>
      <c r="P65" s="48"/>
      <c r="Q65" s="16">
        <f t="shared" si="7"/>
        <v>1</v>
      </c>
      <c r="R65" s="16">
        <f t="shared" si="8"/>
        <v>0</v>
      </c>
      <c r="S65" s="16">
        <f t="shared" si="9"/>
        <v>0</v>
      </c>
      <c r="T65" s="16">
        <f t="shared" si="10"/>
        <v>0</v>
      </c>
      <c r="U65" s="16">
        <f t="shared" si="11"/>
        <v>0</v>
      </c>
      <c r="V65" s="16">
        <f t="shared" si="12"/>
        <v>0</v>
      </c>
      <c r="W65">
        <f t="shared" si="13"/>
        <v>0</v>
      </c>
      <c r="X65">
        <f t="shared" si="14"/>
        <v>0</v>
      </c>
      <c r="Y65">
        <f t="shared" si="15"/>
        <v>0</v>
      </c>
      <c r="Z65">
        <f t="shared" si="16"/>
        <v>0</v>
      </c>
      <c r="AA65"/>
      <c r="AB65">
        <f t="shared" si="17"/>
        <v>0</v>
      </c>
      <c r="AC65" s="48">
        <f t="shared" si="18"/>
        <v>0</v>
      </c>
      <c r="AD65" s="48">
        <f t="shared" si="19"/>
        <v>0</v>
      </c>
      <c r="AE65" s="48">
        <f t="shared" si="20"/>
        <v>0</v>
      </c>
      <c r="AF65" s="48">
        <f t="shared" si="21"/>
        <v>21.6</v>
      </c>
      <c r="AG65" s="48">
        <f t="shared" si="22"/>
        <v>0</v>
      </c>
      <c r="AH65" s="48">
        <f t="shared" si="23"/>
        <v>0</v>
      </c>
      <c r="AI65" s="48"/>
      <c r="AJ65">
        <f t="shared" si="24"/>
        <v>21.6</v>
      </c>
      <c r="AK65">
        <f t="shared" si="25"/>
        <v>0</v>
      </c>
      <c r="AL65">
        <f t="shared" si="26"/>
        <v>0</v>
      </c>
      <c r="AM65">
        <f t="shared" si="27"/>
        <v>0</v>
      </c>
      <c r="AN65">
        <f t="shared" si="28"/>
        <v>0</v>
      </c>
      <c r="AO65">
        <f t="shared" si="29"/>
        <v>0</v>
      </c>
      <c r="AP65">
        <f t="shared" si="30"/>
        <v>0</v>
      </c>
      <c r="AQ65">
        <f t="shared" si="31"/>
        <v>0</v>
      </c>
      <c r="AR65">
        <f t="shared" si="32"/>
        <v>0</v>
      </c>
      <c r="AS65">
        <f t="shared" si="33"/>
        <v>0</v>
      </c>
    </row>
    <row r="66" spans="1:45" s="38" customFormat="1" ht="16.5">
      <c r="A66" s="42"/>
      <c r="B66" s="42" t="s">
        <v>67</v>
      </c>
      <c r="C66" s="43">
        <v>35.799999999999997</v>
      </c>
      <c r="D66" s="42" t="s">
        <v>34</v>
      </c>
      <c r="E66" s="42">
        <v>100</v>
      </c>
      <c r="F66" s="42"/>
      <c r="G66" s="42"/>
      <c r="I66">
        <f t="shared" si="0"/>
        <v>0</v>
      </c>
      <c r="J66" s="48">
        <f t="shared" si="1"/>
        <v>0</v>
      </c>
      <c r="K66" s="48">
        <f t="shared" si="2"/>
        <v>1</v>
      </c>
      <c r="L66" s="48">
        <f t="shared" si="3"/>
        <v>0</v>
      </c>
      <c r="M66" s="48">
        <f t="shared" si="4"/>
        <v>0</v>
      </c>
      <c r="N66" s="48">
        <f t="shared" si="5"/>
        <v>0</v>
      </c>
      <c r="O66" s="48">
        <f t="shared" si="6"/>
        <v>0</v>
      </c>
      <c r="P66" s="48"/>
      <c r="Q66" s="16">
        <f t="shared" si="7"/>
        <v>0</v>
      </c>
      <c r="R66" s="16">
        <f t="shared" si="8"/>
        <v>0</v>
      </c>
      <c r="S66" s="16">
        <f t="shared" si="9"/>
        <v>1</v>
      </c>
      <c r="T66" s="16">
        <f t="shared" si="10"/>
        <v>0</v>
      </c>
      <c r="U66" s="16">
        <f t="shared" si="11"/>
        <v>0</v>
      </c>
      <c r="V66" s="16">
        <f t="shared" si="12"/>
        <v>0</v>
      </c>
      <c r="W66">
        <f t="shared" si="13"/>
        <v>0</v>
      </c>
      <c r="X66">
        <f t="shared" si="14"/>
        <v>0</v>
      </c>
      <c r="Y66">
        <f t="shared" si="15"/>
        <v>0</v>
      </c>
      <c r="Z66">
        <f t="shared" si="16"/>
        <v>0</v>
      </c>
      <c r="AA66"/>
      <c r="AB66">
        <f t="shared" si="17"/>
        <v>0</v>
      </c>
      <c r="AC66" s="48">
        <f t="shared" si="18"/>
        <v>0</v>
      </c>
      <c r="AD66" s="48">
        <f t="shared" si="19"/>
        <v>35.799999999999997</v>
      </c>
      <c r="AE66" s="48">
        <f t="shared" si="20"/>
        <v>0</v>
      </c>
      <c r="AF66" s="48">
        <f t="shared" si="21"/>
        <v>0</v>
      </c>
      <c r="AG66" s="48">
        <f t="shared" si="22"/>
        <v>0</v>
      </c>
      <c r="AH66" s="48">
        <f t="shared" si="23"/>
        <v>0</v>
      </c>
      <c r="AI66" s="48"/>
      <c r="AJ66">
        <f t="shared" si="24"/>
        <v>0</v>
      </c>
      <c r="AK66">
        <f t="shared" si="25"/>
        <v>0</v>
      </c>
      <c r="AL66">
        <f t="shared" si="26"/>
        <v>35.799999999999997</v>
      </c>
      <c r="AM66">
        <f t="shared" si="27"/>
        <v>0</v>
      </c>
      <c r="AN66">
        <f t="shared" si="28"/>
        <v>0</v>
      </c>
      <c r="AO66">
        <f t="shared" si="29"/>
        <v>0</v>
      </c>
      <c r="AP66">
        <f t="shared" si="30"/>
        <v>0</v>
      </c>
      <c r="AQ66">
        <f t="shared" si="31"/>
        <v>0</v>
      </c>
      <c r="AR66">
        <f t="shared" si="32"/>
        <v>0</v>
      </c>
      <c r="AS66">
        <f t="shared" si="33"/>
        <v>0</v>
      </c>
    </row>
    <row r="67" spans="1:45" s="38" customFormat="1" ht="16.5">
      <c r="A67" s="42"/>
      <c r="B67" s="42" t="s">
        <v>68</v>
      </c>
      <c r="C67" s="43">
        <v>37.6</v>
      </c>
      <c r="D67" s="42" t="s">
        <v>34</v>
      </c>
      <c r="E67" s="42">
        <v>100</v>
      </c>
      <c r="F67" s="42" t="s">
        <v>69</v>
      </c>
      <c r="G67" s="42"/>
      <c r="I67">
        <f t="shared" ref="I67:I130" si="34">IF((ISNUMBER(FIND("430",E67))),1,0)</f>
        <v>0</v>
      </c>
      <c r="J67" s="48">
        <f t="shared" ref="J67:J130" si="35">IF((ISNUMBER(FIND("120",E67))),1,0)</f>
        <v>0</v>
      </c>
      <c r="K67" s="48">
        <f t="shared" ref="K67:K130" si="36">IF((ISNUMBER(FIND("100",E67))),1,0)</f>
        <v>1</v>
      </c>
      <c r="L67" s="48">
        <f t="shared" ref="L67:L130" si="37">IF((ISNUMBER(FIND("90",E67))),1,0)</f>
        <v>0</v>
      </c>
      <c r="M67" s="48">
        <f t="shared" ref="M67:M130" si="38">IF((ISNUMBER(FIND("80",E67))),1,0)</f>
        <v>0</v>
      </c>
      <c r="N67" s="48">
        <f t="shared" ref="N67:N130" si="39">IF((ISNUMBER(FIND("70",E67))),1,0)</f>
        <v>0</v>
      </c>
      <c r="O67" s="48">
        <f t="shared" ref="O67:O130" si="40">IF((ISNUMBER(FIND("60",E67))),1,0)</f>
        <v>0</v>
      </c>
      <c r="P67" s="48"/>
      <c r="Q67" s="16">
        <f t="shared" ref="Q67:Q130" si="41">IF(AND(ISNUMBER(FIND("A",D67)),NOT(ISNUMBER(FIND("As",D67))),NOT(ISNUMBER(FIND("APM",D67)))),1,0)</f>
        <v>0</v>
      </c>
      <c r="R67" s="16">
        <f t="shared" ref="R67:R130" si="42">IF((ISNUMBER(FIND("As",D67))),1,0)</f>
        <v>0</v>
      </c>
      <c r="S67" s="16">
        <f t="shared" ref="S67:S130" si="43">IF((ISNUMBER(FIND("B",D67))),1,0)</f>
        <v>1</v>
      </c>
      <c r="T67" s="16">
        <f t="shared" ref="T67:T130" si="44">IF((ISNUMBER(FIND("C",D67))),1,0)</f>
        <v>0</v>
      </c>
      <c r="U67" s="16">
        <f t="shared" ref="U67:U130" si="45">IF((ISNUMBER(FIND("直线电机",D67))),1,0)</f>
        <v>0</v>
      </c>
      <c r="V67" s="16">
        <f t="shared" ref="V67:V130" si="46">IF((ISNUMBER(FIND("高速磁浮",D67))),1,0)</f>
        <v>0</v>
      </c>
      <c r="W67">
        <f t="shared" ref="W67:W130" si="47">IF((ISNUMBER(FIND("中低速磁浮",D67))),1,0)</f>
        <v>0</v>
      </c>
      <c r="X67">
        <f t="shared" ref="X67:X130" si="48">IF((ISNUMBER(FIND("单轨",D67))),1,0)</f>
        <v>0</v>
      </c>
      <c r="Y67">
        <f t="shared" ref="Y67:Y130" si="49">IF((ISNUMBER(FIND("轻轨",D67))),1,0)</f>
        <v>0</v>
      </c>
      <c r="Z67">
        <f t="shared" ref="Z67:Z130" si="50">IF((ISNUMBER(FIND("APM",D67))),1,0)</f>
        <v>0</v>
      </c>
      <c r="AA67"/>
      <c r="AB67">
        <f t="shared" ref="AB67:AB130" si="51">IF((ISNUMBER(FIND("430",E67))),C67,0)</f>
        <v>0</v>
      </c>
      <c r="AC67" s="48">
        <f t="shared" ref="AC67:AC130" si="52">IF((ISNUMBER(FIND("120",E67))),C67,0)</f>
        <v>0</v>
      </c>
      <c r="AD67" s="48">
        <f t="shared" ref="AD67:AD130" si="53">IF((ISNUMBER(FIND("100",E67))),C67,0)</f>
        <v>37.6</v>
      </c>
      <c r="AE67" s="48">
        <f t="shared" ref="AE67:AE130" si="54">IF((ISNUMBER(FIND("90",E67))),C67,0)</f>
        <v>0</v>
      </c>
      <c r="AF67" s="48">
        <f t="shared" ref="AF67:AF130" si="55">IF((ISNUMBER(FIND("80",E67))),C67,0)</f>
        <v>0</v>
      </c>
      <c r="AG67" s="48">
        <f t="shared" ref="AG67:AG130" si="56">IF((ISNUMBER(FIND("70",E67))),C67,0)</f>
        <v>0</v>
      </c>
      <c r="AH67" s="48">
        <f t="shared" ref="AH67:AH130" si="57">IF((ISNUMBER(FIND("60",E67))),C67,0)</f>
        <v>0</v>
      </c>
      <c r="AI67" s="48"/>
      <c r="AJ67">
        <f t="shared" ref="AJ67:AJ130" si="58">IF(AND(ISNUMBER(FIND("A",D67)),NOT(ISNUMBER(FIND("As",D67))),NOT(ISNUMBER(FIND("APM",D67)))),C67,0)</f>
        <v>0</v>
      </c>
      <c r="AK67">
        <f t="shared" ref="AK67:AK130" si="59">IF((ISNUMBER(FIND("As",D67))),C67,0)</f>
        <v>0</v>
      </c>
      <c r="AL67">
        <f t="shared" ref="AL67:AL130" si="60">IF((ISNUMBER(FIND("B",D67))),C67,0)</f>
        <v>37.6</v>
      </c>
      <c r="AM67">
        <f t="shared" ref="AM67:AM130" si="61">IF((ISNUMBER(FIND("C",D67))),C67,0)</f>
        <v>0</v>
      </c>
      <c r="AN67">
        <f t="shared" ref="AN67:AN130" si="62">IF((ISNUMBER(FIND("直线电机",D67))),C67,0)</f>
        <v>0</v>
      </c>
      <c r="AO67">
        <f t="shared" ref="AO67:AO130" si="63">IF((ISNUMBER(FIND("高速磁浮",D67))),C67,0)</f>
        <v>0</v>
      </c>
      <c r="AP67">
        <f t="shared" ref="AP67:AP130" si="64">IF((ISNUMBER(FIND("中低速磁浮",D67))),C67,0)</f>
        <v>0</v>
      </c>
      <c r="AQ67">
        <f t="shared" ref="AQ67:AQ130" si="65">IF((ISNUMBER(FIND("单轨",D67))),C67,0)</f>
        <v>0</v>
      </c>
      <c r="AR67">
        <f t="shared" ref="AR67:AR130" si="66">IF((ISNUMBER(FIND("轻轨",D67))),C67,0)</f>
        <v>0</v>
      </c>
      <c r="AS67">
        <f t="shared" ref="AS67:AS130" si="67">IF((ISNUMBER(FIND("APM",D67))),C67,0)</f>
        <v>0</v>
      </c>
    </row>
    <row r="68" spans="1:45" s="38" customFormat="1" ht="16.5">
      <c r="A68" s="42"/>
      <c r="B68" s="42" t="s">
        <v>70</v>
      </c>
      <c r="C68" s="43">
        <v>45.2</v>
      </c>
      <c r="D68" s="42" t="s">
        <v>47</v>
      </c>
      <c r="E68" s="42">
        <v>100</v>
      </c>
      <c r="F68" s="42"/>
      <c r="G68" s="42"/>
      <c r="I68">
        <f t="shared" si="34"/>
        <v>0</v>
      </c>
      <c r="J68" s="48">
        <f t="shared" si="35"/>
        <v>0</v>
      </c>
      <c r="K68" s="48">
        <f t="shared" si="36"/>
        <v>1</v>
      </c>
      <c r="L68" s="48">
        <f t="shared" si="37"/>
        <v>0</v>
      </c>
      <c r="M68" s="48">
        <f t="shared" si="38"/>
        <v>0</v>
      </c>
      <c r="N68" s="48">
        <f t="shared" si="39"/>
        <v>0</v>
      </c>
      <c r="O68" s="48">
        <f t="shared" si="40"/>
        <v>0</v>
      </c>
      <c r="P68" s="48"/>
      <c r="Q68" s="16">
        <f t="shared" si="41"/>
        <v>0</v>
      </c>
      <c r="R68" s="16">
        <f t="shared" si="42"/>
        <v>0</v>
      </c>
      <c r="S68" s="16">
        <f t="shared" si="43"/>
        <v>1</v>
      </c>
      <c r="T68" s="16">
        <f t="shared" si="44"/>
        <v>0</v>
      </c>
      <c r="U68" s="16">
        <f t="shared" si="45"/>
        <v>0</v>
      </c>
      <c r="V68" s="16">
        <f t="shared" si="46"/>
        <v>0</v>
      </c>
      <c r="W68">
        <f t="shared" si="47"/>
        <v>0</v>
      </c>
      <c r="X68">
        <f t="shared" si="48"/>
        <v>0</v>
      </c>
      <c r="Y68">
        <f t="shared" si="49"/>
        <v>0</v>
      </c>
      <c r="Z68">
        <f t="shared" si="50"/>
        <v>0</v>
      </c>
      <c r="AA68"/>
      <c r="AB68">
        <f t="shared" si="51"/>
        <v>0</v>
      </c>
      <c r="AC68" s="48">
        <f t="shared" si="52"/>
        <v>0</v>
      </c>
      <c r="AD68" s="48">
        <f t="shared" si="53"/>
        <v>45.2</v>
      </c>
      <c r="AE68" s="48">
        <f t="shared" si="54"/>
        <v>0</v>
      </c>
      <c r="AF68" s="48">
        <f t="shared" si="55"/>
        <v>0</v>
      </c>
      <c r="AG68" s="48">
        <f t="shared" si="56"/>
        <v>0</v>
      </c>
      <c r="AH68" s="48">
        <f t="shared" si="57"/>
        <v>0</v>
      </c>
      <c r="AI68" s="48"/>
      <c r="AJ68">
        <f t="shared" si="58"/>
        <v>0</v>
      </c>
      <c r="AK68">
        <f t="shared" si="59"/>
        <v>0</v>
      </c>
      <c r="AL68">
        <f t="shared" si="60"/>
        <v>45.2</v>
      </c>
      <c r="AM68">
        <f t="shared" si="61"/>
        <v>0</v>
      </c>
      <c r="AN68">
        <f t="shared" si="62"/>
        <v>0</v>
      </c>
      <c r="AO68">
        <f t="shared" si="63"/>
        <v>0</v>
      </c>
      <c r="AP68">
        <f t="shared" si="64"/>
        <v>0</v>
      </c>
      <c r="AQ68">
        <f t="shared" si="65"/>
        <v>0</v>
      </c>
      <c r="AR68">
        <f t="shared" si="66"/>
        <v>0</v>
      </c>
      <c r="AS68">
        <f t="shared" si="67"/>
        <v>0</v>
      </c>
    </row>
    <row r="69" spans="1:45" s="38" customFormat="1" ht="16.5">
      <c r="A69" s="42"/>
      <c r="B69" s="42" t="s">
        <v>71</v>
      </c>
      <c r="C69" s="43">
        <v>52.4</v>
      </c>
      <c r="D69" s="42" t="s">
        <v>47</v>
      </c>
      <c r="E69" s="42">
        <v>120</v>
      </c>
      <c r="F69" s="42" t="s">
        <v>31</v>
      </c>
      <c r="G69" s="42"/>
      <c r="I69">
        <f t="shared" si="34"/>
        <v>0</v>
      </c>
      <c r="J69" s="48">
        <f t="shared" si="35"/>
        <v>1</v>
      </c>
      <c r="K69" s="48">
        <f t="shared" si="36"/>
        <v>0</v>
      </c>
      <c r="L69" s="48">
        <f t="shared" si="37"/>
        <v>0</v>
      </c>
      <c r="M69" s="48">
        <f t="shared" si="38"/>
        <v>0</v>
      </c>
      <c r="N69" s="48">
        <f t="shared" si="39"/>
        <v>0</v>
      </c>
      <c r="O69" s="48">
        <f t="shared" si="40"/>
        <v>0</v>
      </c>
      <c r="P69" s="48"/>
      <c r="Q69" s="16">
        <f t="shared" si="41"/>
        <v>0</v>
      </c>
      <c r="R69" s="16">
        <f t="shared" si="42"/>
        <v>0</v>
      </c>
      <c r="S69" s="16">
        <f t="shared" si="43"/>
        <v>1</v>
      </c>
      <c r="T69" s="16">
        <f t="shared" si="44"/>
        <v>0</v>
      </c>
      <c r="U69" s="16">
        <f t="shared" si="45"/>
        <v>0</v>
      </c>
      <c r="V69" s="16">
        <f t="shared" si="46"/>
        <v>0</v>
      </c>
      <c r="W69">
        <f t="shared" si="47"/>
        <v>0</v>
      </c>
      <c r="X69">
        <f t="shared" si="48"/>
        <v>0</v>
      </c>
      <c r="Y69">
        <f t="shared" si="49"/>
        <v>0</v>
      </c>
      <c r="Z69">
        <f t="shared" si="50"/>
        <v>0</v>
      </c>
      <c r="AA69"/>
      <c r="AB69">
        <f t="shared" si="51"/>
        <v>0</v>
      </c>
      <c r="AC69" s="48">
        <f t="shared" si="52"/>
        <v>52.4</v>
      </c>
      <c r="AD69" s="48">
        <f t="shared" si="53"/>
        <v>0</v>
      </c>
      <c r="AE69" s="48">
        <f t="shared" si="54"/>
        <v>0</v>
      </c>
      <c r="AF69" s="48">
        <f t="shared" si="55"/>
        <v>0</v>
      </c>
      <c r="AG69" s="48">
        <f t="shared" si="56"/>
        <v>0</v>
      </c>
      <c r="AH69" s="48">
        <f t="shared" si="57"/>
        <v>0</v>
      </c>
      <c r="AI69" s="48"/>
      <c r="AJ69">
        <f t="shared" si="58"/>
        <v>0</v>
      </c>
      <c r="AK69">
        <f t="shared" si="59"/>
        <v>0</v>
      </c>
      <c r="AL69">
        <f t="shared" si="60"/>
        <v>52.4</v>
      </c>
      <c r="AM69">
        <f t="shared" si="61"/>
        <v>0</v>
      </c>
      <c r="AN69">
        <f t="shared" si="62"/>
        <v>0</v>
      </c>
      <c r="AO69">
        <f t="shared" si="63"/>
        <v>0</v>
      </c>
      <c r="AP69">
        <f t="shared" si="64"/>
        <v>0</v>
      </c>
      <c r="AQ69">
        <f t="shared" si="65"/>
        <v>0</v>
      </c>
      <c r="AR69">
        <f t="shared" si="66"/>
        <v>0</v>
      </c>
      <c r="AS69">
        <f t="shared" si="67"/>
        <v>0</v>
      </c>
    </row>
    <row r="70" spans="1:45" s="39" customFormat="1" ht="16.5">
      <c r="A70" s="44" t="s">
        <v>72</v>
      </c>
      <c r="B70" s="44" t="s">
        <v>8</v>
      </c>
      <c r="C70" s="45">
        <v>38.94</v>
      </c>
      <c r="D70" s="44" t="s">
        <v>34</v>
      </c>
      <c r="E70" s="44">
        <v>80</v>
      </c>
      <c r="F70" s="44"/>
      <c r="G70" s="44"/>
      <c r="I70">
        <f t="shared" si="34"/>
        <v>0</v>
      </c>
      <c r="J70" s="48">
        <f t="shared" si="35"/>
        <v>0</v>
      </c>
      <c r="K70" s="48">
        <f t="shared" si="36"/>
        <v>0</v>
      </c>
      <c r="L70" s="48">
        <f t="shared" si="37"/>
        <v>0</v>
      </c>
      <c r="M70" s="48">
        <f t="shared" si="38"/>
        <v>1</v>
      </c>
      <c r="N70" s="48">
        <f t="shared" si="39"/>
        <v>0</v>
      </c>
      <c r="O70" s="48">
        <f t="shared" si="40"/>
        <v>0</v>
      </c>
      <c r="P70" s="48"/>
      <c r="Q70" s="16">
        <f t="shared" si="41"/>
        <v>0</v>
      </c>
      <c r="R70" s="16">
        <f t="shared" si="42"/>
        <v>0</v>
      </c>
      <c r="S70" s="16">
        <f t="shared" si="43"/>
        <v>1</v>
      </c>
      <c r="T70" s="16">
        <f t="shared" si="44"/>
        <v>0</v>
      </c>
      <c r="U70" s="16">
        <f t="shared" si="45"/>
        <v>0</v>
      </c>
      <c r="V70" s="16">
        <f t="shared" si="46"/>
        <v>0</v>
      </c>
      <c r="W70">
        <f t="shared" si="47"/>
        <v>0</v>
      </c>
      <c r="X70">
        <f t="shared" si="48"/>
        <v>0</v>
      </c>
      <c r="Y70">
        <f t="shared" si="49"/>
        <v>0</v>
      </c>
      <c r="Z70">
        <f t="shared" si="50"/>
        <v>0</v>
      </c>
      <c r="AA70"/>
      <c r="AB70">
        <f t="shared" si="51"/>
        <v>0</v>
      </c>
      <c r="AC70" s="48">
        <f t="shared" si="52"/>
        <v>0</v>
      </c>
      <c r="AD70" s="48">
        <f t="shared" si="53"/>
        <v>0</v>
      </c>
      <c r="AE70" s="48">
        <f t="shared" si="54"/>
        <v>0</v>
      </c>
      <c r="AF70" s="48">
        <f t="shared" si="55"/>
        <v>38.94</v>
      </c>
      <c r="AG70" s="48">
        <f t="shared" si="56"/>
        <v>0</v>
      </c>
      <c r="AH70" s="48">
        <f t="shared" si="57"/>
        <v>0</v>
      </c>
      <c r="AI70" s="48"/>
      <c r="AJ70">
        <f t="shared" si="58"/>
        <v>0</v>
      </c>
      <c r="AK70">
        <f t="shared" si="59"/>
        <v>0</v>
      </c>
      <c r="AL70">
        <f t="shared" si="60"/>
        <v>38.94</v>
      </c>
      <c r="AM70">
        <f t="shared" si="61"/>
        <v>0</v>
      </c>
      <c r="AN70">
        <f t="shared" si="62"/>
        <v>0</v>
      </c>
      <c r="AO70">
        <f t="shared" si="63"/>
        <v>0</v>
      </c>
      <c r="AP70">
        <f t="shared" si="64"/>
        <v>0</v>
      </c>
      <c r="AQ70">
        <f t="shared" si="65"/>
        <v>0</v>
      </c>
      <c r="AR70">
        <f t="shared" si="66"/>
        <v>0</v>
      </c>
      <c r="AS70">
        <f t="shared" si="67"/>
        <v>0</v>
      </c>
    </row>
    <row r="71" spans="1:45" s="39" customFormat="1" ht="16.5">
      <c r="A71" s="44"/>
      <c r="B71" s="44" t="s">
        <v>10</v>
      </c>
      <c r="C71" s="45">
        <v>31.36</v>
      </c>
      <c r="D71" s="44" t="s">
        <v>73</v>
      </c>
      <c r="E71" s="44">
        <v>80</v>
      </c>
      <c r="F71" s="44"/>
      <c r="G71" s="44"/>
      <c r="I71">
        <f t="shared" si="34"/>
        <v>0</v>
      </c>
      <c r="J71" s="48">
        <f t="shared" si="35"/>
        <v>0</v>
      </c>
      <c r="K71" s="48">
        <f t="shared" si="36"/>
        <v>0</v>
      </c>
      <c r="L71" s="48">
        <f t="shared" si="37"/>
        <v>0</v>
      </c>
      <c r="M71" s="48">
        <f t="shared" si="38"/>
        <v>1</v>
      </c>
      <c r="N71" s="48">
        <f t="shared" si="39"/>
        <v>0</v>
      </c>
      <c r="O71" s="48">
        <f t="shared" si="40"/>
        <v>0</v>
      </c>
      <c r="P71" s="48"/>
      <c r="Q71" s="16">
        <f t="shared" si="41"/>
        <v>0</v>
      </c>
      <c r="R71" s="16">
        <f t="shared" si="42"/>
        <v>0</v>
      </c>
      <c r="S71" s="16">
        <f t="shared" si="43"/>
        <v>0</v>
      </c>
      <c r="T71" s="16">
        <f t="shared" si="44"/>
        <v>0</v>
      </c>
      <c r="U71" s="16">
        <f t="shared" si="45"/>
        <v>0</v>
      </c>
      <c r="V71" s="16">
        <f t="shared" si="46"/>
        <v>0</v>
      </c>
      <c r="W71">
        <f t="shared" si="47"/>
        <v>0</v>
      </c>
      <c r="X71">
        <f t="shared" si="48"/>
        <v>1</v>
      </c>
      <c r="Y71">
        <f t="shared" si="49"/>
        <v>0</v>
      </c>
      <c r="Z71">
        <f t="shared" si="50"/>
        <v>0</v>
      </c>
      <c r="AA71"/>
      <c r="AB71">
        <f t="shared" si="51"/>
        <v>0</v>
      </c>
      <c r="AC71" s="48">
        <f t="shared" si="52"/>
        <v>0</v>
      </c>
      <c r="AD71" s="48">
        <f t="shared" si="53"/>
        <v>0</v>
      </c>
      <c r="AE71" s="48">
        <f t="shared" si="54"/>
        <v>0</v>
      </c>
      <c r="AF71" s="48">
        <f t="shared" si="55"/>
        <v>31.36</v>
      </c>
      <c r="AG71" s="48">
        <f t="shared" si="56"/>
        <v>0</v>
      </c>
      <c r="AH71" s="48">
        <f t="shared" si="57"/>
        <v>0</v>
      </c>
      <c r="AI71" s="48"/>
      <c r="AJ71">
        <f t="shared" si="58"/>
        <v>0</v>
      </c>
      <c r="AK71">
        <f t="shared" si="59"/>
        <v>0</v>
      </c>
      <c r="AL71">
        <f t="shared" si="60"/>
        <v>0</v>
      </c>
      <c r="AM71">
        <f t="shared" si="61"/>
        <v>0</v>
      </c>
      <c r="AN71">
        <f t="shared" si="62"/>
        <v>0</v>
      </c>
      <c r="AO71">
        <f t="shared" si="63"/>
        <v>0</v>
      </c>
      <c r="AP71">
        <f t="shared" si="64"/>
        <v>0</v>
      </c>
      <c r="AQ71">
        <f t="shared" si="65"/>
        <v>31.36</v>
      </c>
      <c r="AR71">
        <f t="shared" si="66"/>
        <v>0</v>
      </c>
      <c r="AS71">
        <f t="shared" si="67"/>
        <v>0</v>
      </c>
    </row>
    <row r="72" spans="1:45" s="39" customFormat="1" ht="16.5">
      <c r="A72" s="44"/>
      <c r="B72" s="44" t="s">
        <v>12</v>
      </c>
      <c r="C72" s="45">
        <v>67.09</v>
      </c>
      <c r="D72" s="44" t="s">
        <v>74</v>
      </c>
      <c r="E72" s="44">
        <v>80</v>
      </c>
      <c r="F72" s="44"/>
      <c r="G72" s="44"/>
      <c r="I72">
        <f t="shared" si="34"/>
        <v>0</v>
      </c>
      <c r="J72" s="48">
        <f t="shared" si="35"/>
        <v>0</v>
      </c>
      <c r="K72" s="48">
        <f t="shared" si="36"/>
        <v>0</v>
      </c>
      <c r="L72" s="48">
        <f t="shared" si="37"/>
        <v>0</v>
      </c>
      <c r="M72" s="48">
        <f t="shared" si="38"/>
        <v>1</v>
      </c>
      <c r="N72" s="48">
        <f t="shared" si="39"/>
        <v>0</v>
      </c>
      <c r="O72" s="48">
        <f t="shared" si="40"/>
        <v>0</v>
      </c>
      <c r="P72" s="48"/>
      <c r="Q72" s="16">
        <f t="shared" si="41"/>
        <v>0</v>
      </c>
      <c r="R72" s="16">
        <f t="shared" si="42"/>
        <v>0</v>
      </c>
      <c r="S72" s="16">
        <f t="shared" si="43"/>
        <v>0</v>
      </c>
      <c r="T72" s="16">
        <f t="shared" si="44"/>
        <v>0</v>
      </c>
      <c r="U72" s="16">
        <f t="shared" si="45"/>
        <v>0</v>
      </c>
      <c r="V72" s="16">
        <f t="shared" si="46"/>
        <v>0</v>
      </c>
      <c r="W72">
        <f t="shared" si="47"/>
        <v>0</v>
      </c>
      <c r="X72">
        <f t="shared" si="48"/>
        <v>1</v>
      </c>
      <c r="Y72">
        <f t="shared" si="49"/>
        <v>0</v>
      </c>
      <c r="Z72">
        <f t="shared" si="50"/>
        <v>0</v>
      </c>
      <c r="AA72"/>
      <c r="AB72">
        <f t="shared" si="51"/>
        <v>0</v>
      </c>
      <c r="AC72" s="48">
        <f t="shared" si="52"/>
        <v>0</v>
      </c>
      <c r="AD72" s="48">
        <f t="shared" si="53"/>
        <v>0</v>
      </c>
      <c r="AE72" s="48">
        <f t="shared" si="54"/>
        <v>0</v>
      </c>
      <c r="AF72" s="48">
        <f t="shared" si="55"/>
        <v>67.09</v>
      </c>
      <c r="AG72" s="48">
        <f t="shared" si="56"/>
        <v>0</v>
      </c>
      <c r="AH72" s="48">
        <f t="shared" si="57"/>
        <v>0</v>
      </c>
      <c r="AI72" s="48"/>
      <c r="AJ72">
        <f t="shared" si="58"/>
        <v>0</v>
      </c>
      <c r="AK72">
        <f t="shared" si="59"/>
        <v>0</v>
      </c>
      <c r="AL72">
        <f t="shared" si="60"/>
        <v>0</v>
      </c>
      <c r="AM72">
        <f t="shared" si="61"/>
        <v>0</v>
      </c>
      <c r="AN72">
        <f t="shared" si="62"/>
        <v>0</v>
      </c>
      <c r="AO72">
        <f t="shared" si="63"/>
        <v>0</v>
      </c>
      <c r="AP72">
        <f t="shared" si="64"/>
        <v>0</v>
      </c>
      <c r="AQ72">
        <f t="shared" si="65"/>
        <v>67.09</v>
      </c>
      <c r="AR72">
        <f t="shared" si="66"/>
        <v>0</v>
      </c>
      <c r="AS72">
        <f t="shared" si="67"/>
        <v>0</v>
      </c>
    </row>
    <row r="73" spans="1:45" s="39" customFormat="1" ht="16.5">
      <c r="A73" s="44"/>
      <c r="B73" s="44" t="s">
        <v>15</v>
      </c>
      <c r="C73" s="45">
        <v>17</v>
      </c>
      <c r="D73" s="44" t="s">
        <v>75</v>
      </c>
      <c r="E73" s="44">
        <v>120</v>
      </c>
      <c r="F73" s="44" t="s">
        <v>52</v>
      </c>
      <c r="G73" s="44"/>
      <c r="I73">
        <f t="shared" si="34"/>
        <v>0</v>
      </c>
      <c r="J73" s="48">
        <f t="shared" si="35"/>
        <v>1</v>
      </c>
      <c r="K73" s="48">
        <f t="shared" si="36"/>
        <v>0</v>
      </c>
      <c r="L73" s="48">
        <f t="shared" si="37"/>
        <v>0</v>
      </c>
      <c r="M73" s="48">
        <f t="shared" si="38"/>
        <v>0</v>
      </c>
      <c r="N73" s="48">
        <f t="shared" si="39"/>
        <v>0</v>
      </c>
      <c r="O73" s="48">
        <f t="shared" si="40"/>
        <v>0</v>
      </c>
      <c r="P73" s="48"/>
      <c r="Q73" s="16">
        <f t="shared" si="41"/>
        <v>0</v>
      </c>
      <c r="R73" s="16">
        <f t="shared" si="42"/>
        <v>1</v>
      </c>
      <c r="S73" s="16">
        <f t="shared" si="43"/>
        <v>0</v>
      </c>
      <c r="T73" s="16">
        <f t="shared" si="44"/>
        <v>0</v>
      </c>
      <c r="U73" s="16">
        <f t="shared" si="45"/>
        <v>0</v>
      </c>
      <c r="V73" s="16">
        <f t="shared" si="46"/>
        <v>0</v>
      </c>
      <c r="W73">
        <f t="shared" si="47"/>
        <v>0</v>
      </c>
      <c r="X73">
        <f t="shared" si="48"/>
        <v>0</v>
      </c>
      <c r="Y73">
        <f t="shared" si="49"/>
        <v>0</v>
      </c>
      <c r="Z73">
        <f t="shared" si="50"/>
        <v>0</v>
      </c>
      <c r="AA73"/>
      <c r="AB73">
        <f t="shared" si="51"/>
        <v>0</v>
      </c>
      <c r="AC73" s="48">
        <f t="shared" si="52"/>
        <v>17</v>
      </c>
      <c r="AD73" s="48">
        <f t="shared" si="53"/>
        <v>0</v>
      </c>
      <c r="AE73" s="48">
        <f t="shared" si="54"/>
        <v>0</v>
      </c>
      <c r="AF73" s="48">
        <f t="shared" si="55"/>
        <v>0</v>
      </c>
      <c r="AG73" s="48">
        <f t="shared" si="56"/>
        <v>0</v>
      </c>
      <c r="AH73" s="48">
        <f t="shared" si="57"/>
        <v>0</v>
      </c>
      <c r="AI73" s="48"/>
      <c r="AJ73">
        <f t="shared" si="58"/>
        <v>0</v>
      </c>
      <c r="AK73">
        <f t="shared" si="59"/>
        <v>17</v>
      </c>
      <c r="AL73">
        <f t="shared" si="60"/>
        <v>0</v>
      </c>
      <c r="AM73">
        <f t="shared" si="61"/>
        <v>0</v>
      </c>
      <c r="AN73">
        <f t="shared" si="62"/>
        <v>0</v>
      </c>
      <c r="AO73">
        <f t="shared" si="63"/>
        <v>0</v>
      </c>
      <c r="AP73">
        <f t="shared" si="64"/>
        <v>0</v>
      </c>
      <c r="AQ73">
        <f t="shared" si="65"/>
        <v>0</v>
      </c>
      <c r="AR73">
        <f t="shared" si="66"/>
        <v>0</v>
      </c>
      <c r="AS73">
        <f t="shared" si="67"/>
        <v>0</v>
      </c>
    </row>
    <row r="74" spans="1:45" s="39" customFormat="1" ht="16.5">
      <c r="A74" s="44"/>
      <c r="B74" s="44" t="s">
        <v>18</v>
      </c>
      <c r="C74" s="45">
        <v>75.91</v>
      </c>
      <c r="D74" s="44" t="s">
        <v>34</v>
      </c>
      <c r="E74" s="44">
        <v>100</v>
      </c>
      <c r="F74" s="44"/>
      <c r="G74" s="44"/>
      <c r="I74">
        <f t="shared" si="34"/>
        <v>0</v>
      </c>
      <c r="J74" s="48">
        <f t="shared" si="35"/>
        <v>0</v>
      </c>
      <c r="K74" s="48">
        <f t="shared" si="36"/>
        <v>1</v>
      </c>
      <c r="L74" s="48">
        <f t="shared" si="37"/>
        <v>0</v>
      </c>
      <c r="M74" s="48">
        <f t="shared" si="38"/>
        <v>0</v>
      </c>
      <c r="N74" s="48">
        <f t="shared" si="39"/>
        <v>0</v>
      </c>
      <c r="O74" s="48">
        <f t="shared" si="40"/>
        <v>0</v>
      </c>
      <c r="P74" s="48"/>
      <c r="Q74" s="16">
        <f t="shared" si="41"/>
        <v>0</v>
      </c>
      <c r="R74" s="16">
        <f t="shared" si="42"/>
        <v>0</v>
      </c>
      <c r="S74" s="16">
        <f t="shared" si="43"/>
        <v>1</v>
      </c>
      <c r="T74" s="16">
        <f t="shared" si="44"/>
        <v>0</v>
      </c>
      <c r="U74" s="16">
        <f t="shared" si="45"/>
        <v>0</v>
      </c>
      <c r="V74" s="16">
        <f t="shared" si="46"/>
        <v>0</v>
      </c>
      <c r="W74">
        <f t="shared" si="47"/>
        <v>0</v>
      </c>
      <c r="X74">
        <f t="shared" si="48"/>
        <v>0</v>
      </c>
      <c r="Y74">
        <f t="shared" si="49"/>
        <v>0</v>
      </c>
      <c r="Z74">
        <f t="shared" si="50"/>
        <v>0</v>
      </c>
      <c r="AA74"/>
      <c r="AB74">
        <f t="shared" si="51"/>
        <v>0</v>
      </c>
      <c r="AC74" s="48">
        <f t="shared" si="52"/>
        <v>0</v>
      </c>
      <c r="AD74" s="48">
        <f t="shared" si="53"/>
        <v>75.91</v>
      </c>
      <c r="AE74" s="48">
        <f t="shared" si="54"/>
        <v>0</v>
      </c>
      <c r="AF74" s="48">
        <f t="shared" si="55"/>
        <v>0</v>
      </c>
      <c r="AG74" s="48">
        <f t="shared" si="56"/>
        <v>0</v>
      </c>
      <c r="AH74" s="48">
        <f t="shared" si="57"/>
        <v>0</v>
      </c>
      <c r="AI74" s="48"/>
      <c r="AJ74">
        <f t="shared" si="58"/>
        <v>0</v>
      </c>
      <c r="AK74">
        <f t="shared" si="59"/>
        <v>0</v>
      </c>
      <c r="AL74">
        <f t="shared" si="60"/>
        <v>75.91</v>
      </c>
      <c r="AM74">
        <f t="shared" si="61"/>
        <v>0</v>
      </c>
      <c r="AN74">
        <f t="shared" si="62"/>
        <v>0</v>
      </c>
      <c r="AO74">
        <f t="shared" si="63"/>
        <v>0</v>
      </c>
      <c r="AP74">
        <f t="shared" si="64"/>
        <v>0</v>
      </c>
      <c r="AQ74">
        <f t="shared" si="65"/>
        <v>0</v>
      </c>
      <c r="AR74">
        <f t="shared" si="66"/>
        <v>0</v>
      </c>
      <c r="AS74">
        <f t="shared" si="67"/>
        <v>0</v>
      </c>
    </row>
    <row r="75" spans="1:45" s="39" customFormat="1" ht="16.5">
      <c r="A75" s="44"/>
      <c r="B75" s="44" t="s">
        <v>23</v>
      </c>
      <c r="C75" s="45">
        <v>32.1</v>
      </c>
      <c r="D75" s="44" t="s">
        <v>75</v>
      </c>
      <c r="E75" s="44">
        <v>120</v>
      </c>
      <c r="F75" s="44" t="s">
        <v>52</v>
      </c>
      <c r="G75" s="44"/>
      <c r="I75">
        <f t="shared" si="34"/>
        <v>0</v>
      </c>
      <c r="J75" s="48">
        <f t="shared" si="35"/>
        <v>1</v>
      </c>
      <c r="K75" s="48">
        <f t="shared" si="36"/>
        <v>0</v>
      </c>
      <c r="L75" s="48">
        <f t="shared" si="37"/>
        <v>0</v>
      </c>
      <c r="M75" s="48">
        <f t="shared" si="38"/>
        <v>0</v>
      </c>
      <c r="N75" s="48">
        <f t="shared" si="39"/>
        <v>0</v>
      </c>
      <c r="O75" s="48">
        <f t="shared" si="40"/>
        <v>0</v>
      </c>
      <c r="P75" s="48"/>
      <c r="Q75" s="16">
        <f t="shared" si="41"/>
        <v>0</v>
      </c>
      <c r="R75" s="16">
        <f t="shared" si="42"/>
        <v>1</v>
      </c>
      <c r="S75" s="16">
        <f t="shared" si="43"/>
        <v>0</v>
      </c>
      <c r="T75" s="16">
        <f t="shared" si="44"/>
        <v>0</v>
      </c>
      <c r="U75" s="16">
        <f t="shared" si="45"/>
        <v>0</v>
      </c>
      <c r="V75" s="16">
        <f t="shared" si="46"/>
        <v>0</v>
      </c>
      <c r="W75">
        <f t="shared" si="47"/>
        <v>0</v>
      </c>
      <c r="X75">
        <f t="shared" si="48"/>
        <v>0</v>
      </c>
      <c r="Y75">
        <f t="shared" si="49"/>
        <v>0</v>
      </c>
      <c r="Z75">
        <f t="shared" si="50"/>
        <v>0</v>
      </c>
      <c r="AA75"/>
      <c r="AB75">
        <f t="shared" si="51"/>
        <v>0</v>
      </c>
      <c r="AC75" s="48">
        <f t="shared" si="52"/>
        <v>32.1</v>
      </c>
      <c r="AD75" s="48">
        <f t="shared" si="53"/>
        <v>0</v>
      </c>
      <c r="AE75" s="48">
        <f t="shared" si="54"/>
        <v>0</v>
      </c>
      <c r="AF75" s="48">
        <f t="shared" si="55"/>
        <v>0</v>
      </c>
      <c r="AG75" s="48">
        <f t="shared" si="56"/>
        <v>0</v>
      </c>
      <c r="AH75" s="48">
        <f t="shared" si="57"/>
        <v>0</v>
      </c>
      <c r="AI75" s="48"/>
      <c r="AJ75">
        <f t="shared" si="58"/>
        <v>0</v>
      </c>
      <c r="AK75">
        <f t="shared" si="59"/>
        <v>32.1</v>
      </c>
      <c r="AL75">
        <f t="shared" si="60"/>
        <v>0</v>
      </c>
      <c r="AM75">
        <f t="shared" si="61"/>
        <v>0</v>
      </c>
      <c r="AN75">
        <f t="shared" si="62"/>
        <v>0</v>
      </c>
      <c r="AO75">
        <f t="shared" si="63"/>
        <v>0</v>
      </c>
      <c r="AP75">
        <f t="shared" si="64"/>
        <v>0</v>
      </c>
      <c r="AQ75">
        <f t="shared" si="65"/>
        <v>0</v>
      </c>
      <c r="AR75">
        <f t="shared" si="66"/>
        <v>0</v>
      </c>
      <c r="AS75">
        <f t="shared" si="67"/>
        <v>0</v>
      </c>
    </row>
    <row r="76" spans="1:45" s="38" customFormat="1" ht="16.5">
      <c r="A76" s="42" t="s">
        <v>76</v>
      </c>
      <c r="B76" s="42" t="s">
        <v>8</v>
      </c>
      <c r="C76" s="43">
        <v>38.6</v>
      </c>
      <c r="D76" s="42" t="s">
        <v>47</v>
      </c>
      <c r="E76" s="42">
        <v>80</v>
      </c>
      <c r="F76" s="42"/>
      <c r="G76" s="42"/>
      <c r="I76">
        <f t="shared" si="34"/>
        <v>0</v>
      </c>
      <c r="J76" s="48">
        <f t="shared" si="35"/>
        <v>0</v>
      </c>
      <c r="K76" s="48">
        <f t="shared" si="36"/>
        <v>0</v>
      </c>
      <c r="L76" s="48">
        <f t="shared" si="37"/>
        <v>0</v>
      </c>
      <c r="M76" s="48">
        <f t="shared" si="38"/>
        <v>1</v>
      </c>
      <c r="N76" s="48">
        <f t="shared" si="39"/>
        <v>0</v>
      </c>
      <c r="O76" s="48">
        <f t="shared" si="40"/>
        <v>0</v>
      </c>
      <c r="P76" s="48"/>
      <c r="Q76" s="16">
        <f t="shared" si="41"/>
        <v>0</v>
      </c>
      <c r="R76" s="16">
        <f t="shared" si="42"/>
        <v>0</v>
      </c>
      <c r="S76" s="16">
        <f t="shared" si="43"/>
        <v>1</v>
      </c>
      <c r="T76" s="16">
        <f t="shared" si="44"/>
        <v>0</v>
      </c>
      <c r="U76" s="16">
        <f t="shared" si="45"/>
        <v>0</v>
      </c>
      <c r="V76" s="16">
        <f t="shared" si="46"/>
        <v>0</v>
      </c>
      <c r="W76">
        <f t="shared" si="47"/>
        <v>0</v>
      </c>
      <c r="X76">
        <f t="shared" si="48"/>
        <v>0</v>
      </c>
      <c r="Y76">
        <f t="shared" si="49"/>
        <v>0</v>
      </c>
      <c r="Z76">
        <f t="shared" si="50"/>
        <v>0</v>
      </c>
      <c r="AA76"/>
      <c r="AB76">
        <f t="shared" si="51"/>
        <v>0</v>
      </c>
      <c r="AC76" s="48">
        <f t="shared" si="52"/>
        <v>0</v>
      </c>
      <c r="AD76" s="48">
        <f t="shared" si="53"/>
        <v>0</v>
      </c>
      <c r="AE76" s="48">
        <f t="shared" si="54"/>
        <v>0</v>
      </c>
      <c r="AF76" s="48">
        <f t="shared" si="55"/>
        <v>38.6</v>
      </c>
      <c r="AG76" s="48">
        <f t="shared" si="56"/>
        <v>0</v>
      </c>
      <c r="AH76" s="48">
        <f t="shared" si="57"/>
        <v>0</v>
      </c>
      <c r="AI76" s="48"/>
      <c r="AJ76">
        <f t="shared" si="58"/>
        <v>0</v>
      </c>
      <c r="AK76">
        <f t="shared" si="59"/>
        <v>0</v>
      </c>
      <c r="AL76">
        <f t="shared" si="60"/>
        <v>38.6</v>
      </c>
      <c r="AM76">
        <f t="shared" si="61"/>
        <v>0</v>
      </c>
      <c r="AN76">
        <f t="shared" si="62"/>
        <v>0</v>
      </c>
      <c r="AO76">
        <f t="shared" si="63"/>
        <v>0</v>
      </c>
      <c r="AP76">
        <f t="shared" si="64"/>
        <v>0</v>
      </c>
      <c r="AQ76">
        <f t="shared" si="65"/>
        <v>0</v>
      </c>
      <c r="AR76">
        <f t="shared" si="66"/>
        <v>0</v>
      </c>
      <c r="AS76">
        <f t="shared" si="67"/>
        <v>0</v>
      </c>
    </row>
    <row r="77" spans="1:45" s="38" customFormat="1" ht="16.5">
      <c r="A77" s="42"/>
      <c r="B77" s="42" t="s">
        <v>10</v>
      </c>
      <c r="C77" s="43">
        <v>47.53</v>
      </c>
      <c r="D77" s="42" t="s">
        <v>34</v>
      </c>
      <c r="E77" s="42">
        <v>80</v>
      </c>
      <c r="F77" s="42"/>
      <c r="G77" s="42" t="s">
        <v>77</v>
      </c>
      <c r="I77">
        <f t="shared" si="34"/>
        <v>0</v>
      </c>
      <c r="J77" s="48">
        <f t="shared" si="35"/>
        <v>0</v>
      </c>
      <c r="K77" s="48">
        <f t="shared" si="36"/>
        <v>0</v>
      </c>
      <c r="L77" s="48">
        <f t="shared" si="37"/>
        <v>0</v>
      </c>
      <c r="M77" s="48">
        <f t="shared" si="38"/>
        <v>1</v>
      </c>
      <c r="N77" s="48">
        <f t="shared" si="39"/>
        <v>0</v>
      </c>
      <c r="O77" s="48">
        <f t="shared" si="40"/>
        <v>0</v>
      </c>
      <c r="P77" s="48"/>
      <c r="Q77" s="16">
        <f t="shared" si="41"/>
        <v>0</v>
      </c>
      <c r="R77" s="16">
        <f t="shared" si="42"/>
        <v>0</v>
      </c>
      <c r="S77" s="16">
        <f t="shared" si="43"/>
        <v>1</v>
      </c>
      <c r="T77" s="16">
        <f t="shared" si="44"/>
        <v>0</v>
      </c>
      <c r="U77" s="16">
        <f t="shared" si="45"/>
        <v>0</v>
      </c>
      <c r="V77" s="16">
        <f t="shared" si="46"/>
        <v>0</v>
      </c>
      <c r="W77">
        <f t="shared" si="47"/>
        <v>0</v>
      </c>
      <c r="X77">
        <f t="shared" si="48"/>
        <v>0</v>
      </c>
      <c r="Y77">
        <f t="shared" si="49"/>
        <v>0</v>
      </c>
      <c r="Z77">
        <f t="shared" si="50"/>
        <v>0</v>
      </c>
      <c r="AA77"/>
      <c r="AB77">
        <f t="shared" si="51"/>
        <v>0</v>
      </c>
      <c r="AC77" s="48">
        <f t="shared" si="52"/>
        <v>0</v>
      </c>
      <c r="AD77" s="48">
        <f t="shared" si="53"/>
        <v>0</v>
      </c>
      <c r="AE77" s="48">
        <f t="shared" si="54"/>
        <v>0</v>
      </c>
      <c r="AF77" s="48">
        <f t="shared" si="55"/>
        <v>47.53</v>
      </c>
      <c r="AG77" s="48">
        <f t="shared" si="56"/>
        <v>0</v>
      </c>
      <c r="AH77" s="48">
        <f t="shared" si="57"/>
        <v>0</v>
      </c>
      <c r="AI77" s="48"/>
      <c r="AJ77">
        <f t="shared" si="58"/>
        <v>0</v>
      </c>
      <c r="AK77">
        <f t="shared" si="59"/>
        <v>0</v>
      </c>
      <c r="AL77">
        <f t="shared" si="60"/>
        <v>47.53</v>
      </c>
      <c r="AM77">
        <f t="shared" si="61"/>
        <v>0</v>
      </c>
      <c r="AN77">
        <f t="shared" si="62"/>
        <v>0</v>
      </c>
      <c r="AO77">
        <f t="shared" si="63"/>
        <v>0</v>
      </c>
      <c r="AP77">
        <f t="shared" si="64"/>
        <v>0</v>
      </c>
      <c r="AQ77">
        <f t="shared" si="65"/>
        <v>0</v>
      </c>
      <c r="AR77">
        <f t="shared" si="66"/>
        <v>0</v>
      </c>
      <c r="AS77">
        <f t="shared" si="67"/>
        <v>0</v>
      </c>
    </row>
    <row r="78" spans="1:45" s="38" customFormat="1" ht="16.5">
      <c r="A78" s="42"/>
      <c r="B78" s="42" t="s">
        <v>12</v>
      </c>
      <c r="C78" s="43">
        <v>28</v>
      </c>
      <c r="D78" s="42" t="s">
        <v>34</v>
      </c>
      <c r="E78" s="42">
        <v>80</v>
      </c>
      <c r="F78" s="42"/>
      <c r="G78" s="42"/>
      <c r="I78">
        <f t="shared" si="34"/>
        <v>0</v>
      </c>
      <c r="J78" s="48">
        <f t="shared" si="35"/>
        <v>0</v>
      </c>
      <c r="K78" s="48">
        <f t="shared" si="36"/>
        <v>0</v>
      </c>
      <c r="L78" s="48">
        <f t="shared" si="37"/>
        <v>0</v>
      </c>
      <c r="M78" s="48">
        <f t="shared" si="38"/>
        <v>1</v>
      </c>
      <c r="N78" s="48">
        <f t="shared" si="39"/>
        <v>0</v>
      </c>
      <c r="O78" s="48">
        <f t="shared" si="40"/>
        <v>0</v>
      </c>
      <c r="P78" s="48"/>
      <c r="Q78" s="16">
        <f t="shared" si="41"/>
        <v>0</v>
      </c>
      <c r="R78" s="16">
        <f t="shared" si="42"/>
        <v>0</v>
      </c>
      <c r="S78" s="16">
        <f t="shared" si="43"/>
        <v>1</v>
      </c>
      <c r="T78" s="16">
        <f t="shared" si="44"/>
        <v>0</v>
      </c>
      <c r="U78" s="16">
        <f t="shared" si="45"/>
        <v>0</v>
      </c>
      <c r="V78" s="16">
        <f t="shared" si="46"/>
        <v>0</v>
      </c>
      <c r="W78">
        <f t="shared" si="47"/>
        <v>0</v>
      </c>
      <c r="X78">
        <f t="shared" si="48"/>
        <v>0</v>
      </c>
      <c r="Y78">
        <f t="shared" si="49"/>
        <v>0</v>
      </c>
      <c r="Z78">
        <f t="shared" si="50"/>
        <v>0</v>
      </c>
      <c r="AA78"/>
      <c r="AB78">
        <f t="shared" si="51"/>
        <v>0</v>
      </c>
      <c r="AC78" s="48">
        <f t="shared" si="52"/>
        <v>0</v>
      </c>
      <c r="AD78" s="48">
        <f t="shared" si="53"/>
        <v>0</v>
      </c>
      <c r="AE78" s="48">
        <f t="shared" si="54"/>
        <v>0</v>
      </c>
      <c r="AF78" s="48">
        <f t="shared" si="55"/>
        <v>28</v>
      </c>
      <c r="AG78" s="48">
        <f t="shared" si="56"/>
        <v>0</v>
      </c>
      <c r="AH78" s="48">
        <f t="shared" si="57"/>
        <v>0</v>
      </c>
      <c r="AI78" s="48"/>
      <c r="AJ78">
        <f t="shared" si="58"/>
        <v>0</v>
      </c>
      <c r="AK78">
        <f t="shared" si="59"/>
        <v>0</v>
      </c>
      <c r="AL78">
        <f t="shared" si="60"/>
        <v>28</v>
      </c>
      <c r="AM78">
        <f t="shared" si="61"/>
        <v>0</v>
      </c>
      <c r="AN78">
        <f t="shared" si="62"/>
        <v>0</v>
      </c>
      <c r="AO78">
        <f t="shared" si="63"/>
        <v>0</v>
      </c>
      <c r="AP78">
        <f t="shared" si="64"/>
        <v>0</v>
      </c>
      <c r="AQ78">
        <f t="shared" si="65"/>
        <v>0</v>
      </c>
      <c r="AR78">
        <f t="shared" si="66"/>
        <v>0</v>
      </c>
      <c r="AS78">
        <f t="shared" si="67"/>
        <v>0</v>
      </c>
    </row>
    <row r="79" spans="1:45" s="38" customFormat="1" ht="16.5">
      <c r="A79" s="42"/>
      <c r="B79" s="42" t="s">
        <v>14</v>
      </c>
      <c r="C79" s="43">
        <v>33.299999999999997</v>
      </c>
      <c r="D79" s="42" t="s">
        <v>34</v>
      </c>
      <c r="E79" s="42">
        <v>80</v>
      </c>
      <c r="F79" s="42"/>
      <c r="G79" s="42"/>
      <c r="I79">
        <f t="shared" si="34"/>
        <v>0</v>
      </c>
      <c r="J79" s="48">
        <f t="shared" si="35"/>
        <v>0</v>
      </c>
      <c r="K79" s="48">
        <f t="shared" si="36"/>
        <v>0</v>
      </c>
      <c r="L79" s="48">
        <f t="shared" si="37"/>
        <v>0</v>
      </c>
      <c r="M79" s="48">
        <f t="shared" si="38"/>
        <v>1</v>
      </c>
      <c r="N79" s="48">
        <f t="shared" si="39"/>
        <v>0</v>
      </c>
      <c r="O79" s="48">
        <f t="shared" si="40"/>
        <v>0</v>
      </c>
      <c r="P79" s="48"/>
      <c r="Q79" s="16">
        <f t="shared" si="41"/>
        <v>0</v>
      </c>
      <c r="R79" s="16">
        <f t="shared" si="42"/>
        <v>0</v>
      </c>
      <c r="S79" s="16">
        <f t="shared" si="43"/>
        <v>1</v>
      </c>
      <c r="T79" s="16">
        <f t="shared" si="44"/>
        <v>0</v>
      </c>
      <c r="U79" s="16">
        <f t="shared" si="45"/>
        <v>0</v>
      </c>
      <c r="V79" s="16">
        <f t="shared" si="46"/>
        <v>0</v>
      </c>
      <c r="W79">
        <f t="shared" si="47"/>
        <v>0</v>
      </c>
      <c r="X79">
        <f t="shared" si="48"/>
        <v>0</v>
      </c>
      <c r="Y79">
        <f t="shared" si="49"/>
        <v>0</v>
      </c>
      <c r="Z79">
        <f t="shared" si="50"/>
        <v>0</v>
      </c>
      <c r="AA79"/>
      <c r="AB79">
        <f t="shared" si="51"/>
        <v>0</v>
      </c>
      <c r="AC79" s="48">
        <f t="shared" si="52"/>
        <v>0</v>
      </c>
      <c r="AD79" s="48">
        <f t="shared" si="53"/>
        <v>0</v>
      </c>
      <c r="AE79" s="48">
        <f t="shared" si="54"/>
        <v>0</v>
      </c>
      <c r="AF79" s="48">
        <f t="shared" si="55"/>
        <v>33.299999999999997</v>
      </c>
      <c r="AG79" s="48">
        <f t="shared" si="56"/>
        <v>0</v>
      </c>
      <c r="AH79" s="48">
        <f t="shared" si="57"/>
        <v>0</v>
      </c>
      <c r="AI79" s="48"/>
      <c r="AJ79">
        <f t="shared" si="58"/>
        <v>0</v>
      </c>
      <c r="AK79">
        <f t="shared" si="59"/>
        <v>0</v>
      </c>
      <c r="AL79">
        <f t="shared" si="60"/>
        <v>33.299999999999997</v>
      </c>
      <c r="AM79">
        <f t="shared" si="61"/>
        <v>0</v>
      </c>
      <c r="AN79">
        <f t="shared" si="62"/>
        <v>0</v>
      </c>
      <c r="AO79">
        <f t="shared" si="63"/>
        <v>0</v>
      </c>
      <c r="AP79">
        <f t="shared" si="64"/>
        <v>0</v>
      </c>
      <c r="AQ79">
        <f t="shared" si="65"/>
        <v>0</v>
      </c>
      <c r="AR79">
        <f t="shared" si="66"/>
        <v>0</v>
      </c>
      <c r="AS79">
        <f t="shared" si="67"/>
        <v>0</v>
      </c>
    </row>
    <row r="80" spans="1:45" s="38" customFormat="1" ht="16.5">
      <c r="A80" s="42"/>
      <c r="B80" s="42" t="s">
        <v>18</v>
      </c>
      <c r="C80" s="43">
        <v>35.950000000000003</v>
      </c>
      <c r="D80" s="42" t="s">
        <v>13</v>
      </c>
      <c r="E80" s="42">
        <v>80</v>
      </c>
      <c r="F80" s="42"/>
      <c r="G80" s="42"/>
      <c r="I80">
        <f t="shared" si="34"/>
        <v>0</v>
      </c>
      <c r="J80" s="48">
        <f t="shared" si="35"/>
        <v>0</v>
      </c>
      <c r="K80" s="48">
        <f t="shared" si="36"/>
        <v>0</v>
      </c>
      <c r="L80" s="48">
        <f t="shared" si="37"/>
        <v>0</v>
      </c>
      <c r="M80" s="48">
        <f t="shared" si="38"/>
        <v>1</v>
      </c>
      <c r="N80" s="48">
        <f t="shared" si="39"/>
        <v>0</v>
      </c>
      <c r="O80" s="48">
        <f t="shared" si="40"/>
        <v>0</v>
      </c>
      <c r="P80" s="48"/>
      <c r="Q80" s="16">
        <f t="shared" si="41"/>
        <v>1</v>
      </c>
      <c r="R80" s="16">
        <f t="shared" si="42"/>
        <v>0</v>
      </c>
      <c r="S80" s="16">
        <f t="shared" si="43"/>
        <v>0</v>
      </c>
      <c r="T80" s="16">
        <f t="shared" si="44"/>
        <v>0</v>
      </c>
      <c r="U80" s="16">
        <f t="shared" si="45"/>
        <v>0</v>
      </c>
      <c r="V80" s="16">
        <f t="shared" si="46"/>
        <v>0</v>
      </c>
      <c r="W80">
        <f t="shared" si="47"/>
        <v>0</v>
      </c>
      <c r="X80">
        <f t="shared" si="48"/>
        <v>0</v>
      </c>
      <c r="Y80">
        <f t="shared" si="49"/>
        <v>0</v>
      </c>
      <c r="Z80">
        <f t="shared" si="50"/>
        <v>0</v>
      </c>
      <c r="AA80"/>
      <c r="AB80">
        <f t="shared" si="51"/>
        <v>0</v>
      </c>
      <c r="AC80" s="48">
        <f t="shared" si="52"/>
        <v>0</v>
      </c>
      <c r="AD80" s="48">
        <f t="shared" si="53"/>
        <v>0</v>
      </c>
      <c r="AE80" s="48">
        <f t="shared" si="54"/>
        <v>0</v>
      </c>
      <c r="AF80" s="48">
        <f t="shared" si="55"/>
        <v>35.950000000000003</v>
      </c>
      <c r="AG80" s="48">
        <f t="shared" si="56"/>
        <v>0</v>
      </c>
      <c r="AH80" s="48">
        <f t="shared" si="57"/>
        <v>0</v>
      </c>
      <c r="AI80" s="48"/>
      <c r="AJ80">
        <f t="shared" si="58"/>
        <v>35.950000000000003</v>
      </c>
      <c r="AK80">
        <f t="shared" si="59"/>
        <v>0</v>
      </c>
      <c r="AL80">
        <f t="shared" si="60"/>
        <v>0</v>
      </c>
      <c r="AM80">
        <f t="shared" si="61"/>
        <v>0</v>
      </c>
      <c r="AN80">
        <f t="shared" si="62"/>
        <v>0</v>
      </c>
      <c r="AO80">
        <f t="shared" si="63"/>
        <v>0</v>
      </c>
      <c r="AP80">
        <f t="shared" si="64"/>
        <v>0</v>
      </c>
      <c r="AQ80">
        <f t="shared" si="65"/>
        <v>0</v>
      </c>
      <c r="AR80">
        <f t="shared" si="66"/>
        <v>0</v>
      </c>
      <c r="AS80">
        <f t="shared" si="67"/>
        <v>0</v>
      </c>
    </row>
    <row r="81" spans="1:45" s="38" customFormat="1" ht="16.5">
      <c r="A81" s="42"/>
      <c r="B81" s="42" t="s">
        <v>20</v>
      </c>
      <c r="C81" s="43">
        <v>16.5</v>
      </c>
      <c r="D81" s="42" t="s">
        <v>9</v>
      </c>
      <c r="E81" s="42">
        <v>80</v>
      </c>
      <c r="F81" s="42" t="s">
        <v>78</v>
      </c>
      <c r="G81" s="42"/>
      <c r="I81">
        <f t="shared" si="34"/>
        <v>0</v>
      </c>
      <c r="J81" s="48">
        <f t="shared" si="35"/>
        <v>0</v>
      </c>
      <c r="K81" s="48">
        <f t="shared" si="36"/>
        <v>0</v>
      </c>
      <c r="L81" s="48">
        <f t="shared" si="37"/>
        <v>0</v>
      </c>
      <c r="M81" s="48">
        <f t="shared" si="38"/>
        <v>1</v>
      </c>
      <c r="N81" s="48">
        <f t="shared" si="39"/>
        <v>0</v>
      </c>
      <c r="O81" s="48">
        <f t="shared" si="40"/>
        <v>0</v>
      </c>
      <c r="P81" s="48"/>
      <c r="Q81" s="16">
        <f t="shared" si="41"/>
        <v>1</v>
      </c>
      <c r="R81" s="16">
        <f t="shared" si="42"/>
        <v>0</v>
      </c>
      <c r="S81" s="16">
        <f t="shared" si="43"/>
        <v>0</v>
      </c>
      <c r="T81" s="16">
        <f t="shared" si="44"/>
        <v>0</v>
      </c>
      <c r="U81" s="16">
        <f t="shared" si="45"/>
        <v>0</v>
      </c>
      <c r="V81" s="16">
        <f t="shared" si="46"/>
        <v>0</v>
      </c>
      <c r="W81">
        <f t="shared" si="47"/>
        <v>0</v>
      </c>
      <c r="X81">
        <f t="shared" si="48"/>
        <v>0</v>
      </c>
      <c r="Y81">
        <f t="shared" si="49"/>
        <v>0</v>
      </c>
      <c r="Z81">
        <f t="shared" si="50"/>
        <v>0</v>
      </c>
      <c r="AA81"/>
      <c r="AB81">
        <f t="shared" si="51"/>
        <v>0</v>
      </c>
      <c r="AC81" s="48">
        <f t="shared" si="52"/>
        <v>0</v>
      </c>
      <c r="AD81" s="48">
        <f t="shared" si="53"/>
        <v>0</v>
      </c>
      <c r="AE81" s="48">
        <f t="shared" si="54"/>
        <v>0</v>
      </c>
      <c r="AF81" s="48">
        <f t="shared" si="55"/>
        <v>16.5</v>
      </c>
      <c r="AG81" s="48">
        <f t="shared" si="56"/>
        <v>0</v>
      </c>
      <c r="AH81" s="48">
        <f t="shared" si="57"/>
        <v>0</v>
      </c>
      <c r="AI81" s="48"/>
      <c r="AJ81">
        <f t="shared" si="58"/>
        <v>16.5</v>
      </c>
      <c r="AK81">
        <f t="shared" si="59"/>
        <v>0</v>
      </c>
      <c r="AL81">
        <f t="shared" si="60"/>
        <v>0</v>
      </c>
      <c r="AM81">
        <f t="shared" si="61"/>
        <v>0</v>
      </c>
      <c r="AN81">
        <f t="shared" si="62"/>
        <v>0</v>
      </c>
      <c r="AO81">
        <f t="shared" si="63"/>
        <v>0</v>
      </c>
      <c r="AP81">
        <f t="shared" si="64"/>
        <v>0</v>
      </c>
      <c r="AQ81">
        <f t="shared" si="65"/>
        <v>0</v>
      </c>
      <c r="AR81">
        <f t="shared" si="66"/>
        <v>0</v>
      </c>
      <c r="AS81">
        <f t="shared" si="67"/>
        <v>0</v>
      </c>
    </row>
    <row r="82" spans="1:45" s="38" customFormat="1" ht="16.5">
      <c r="A82" s="42"/>
      <c r="B82" s="42" t="s">
        <v>79</v>
      </c>
      <c r="C82" s="43">
        <v>35</v>
      </c>
      <c r="D82" s="42" t="s">
        <v>13</v>
      </c>
      <c r="E82" s="42">
        <v>100</v>
      </c>
      <c r="F82" s="42" t="s">
        <v>78</v>
      </c>
      <c r="G82" s="42"/>
      <c r="I82">
        <f t="shared" si="34"/>
        <v>0</v>
      </c>
      <c r="J82" s="48">
        <f t="shared" si="35"/>
        <v>0</v>
      </c>
      <c r="K82" s="48">
        <f t="shared" si="36"/>
        <v>1</v>
      </c>
      <c r="L82" s="48">
        <f t="shared" si="37"/>
        <v>0</v>
      </c>
      <c r="M82" s="48">
        <f t="shared" si="38"/>
        <v>0</v>
      </c>
      <c r="N82" s="48">
        <f t="shared" si="39"/>
        <v>0</v>
      </c>
      <c r="O82" s="48">
        <f t="shared" si="40"/>
        <v>0</v>
      </c>
      <c r="P82" s="48"/>
      <c r="Q82" s="16">
        <f t="shared" si="41"/>
        <v>1</v>
      </c>
      <c r="R82" s="16">
        <f t="shared" si="42"/>
        <v>0</v>
      </c>
      <c r="S82" s="16">
        <f t="shared" si="43"/>
        <v>0</v>
      </c>
      <c r="T82" s="16">
        <f t="shared" si="44"/>
        <v>0</v>
      </c>
      <c r="U82" s="16">
        <f t="shared" si="45"/>
        <v>0</v>
      </c>
      <c r="V82" s="16">
        <f t="shared" si="46"/>
        <v>0</v>
      </c>
      <c r="W82">
        <f t="shared" si="47"/>
        <v>0</v>
      </c>
      <c r="X82">
        <f t="shared" si="48"/>
        <v>0</v>
      </c>
      <c r="Y82">
        <f t="shared" si="49"/>
        <v>0</v>
      </c>
      <c r="Z82">
        <f t="shared" si="50"/>
        <v>0</v>
      </c>
      <c r="AA82"/>
      <c r="AB82">
        <f t="shared" si="51"/>
        <v>0</v>
      </c>
      <c r="AC82" s="48">
        <f t="shared" si="52"/>
        <v>0</v>
      </c>
      <c r="AD82" s="48">
        <f t="shared" si="53"/>
        <v>35</v>
      </c>
      <c r="AE82" s="48">
        <f t="shared" si="54"/>
        <v>0</v>
      </c>
      <c r="AF82" s="48">
        <f t="shared" si="55"/>
        <v>0</v>
      </c>
      <c r="AG82" s="48">
        <f t="shared" si="56"/>
        <v>0</v>
      </c>
      <c r="AH82" s="48">
        <f t="shared" si="57"/>
        <v>0</v>
      </c>
      <c r="AI82" s="48"/>
      <c r="AJ82">
        <f t="shared" si="58"/>
        <v>35</v>
      </c>
      <c r="AK82">
        <f t="shared" si="59"/>
        <v>0</v>
      </c>
      <c r="AL82">
        <f t="shared" si="60"/>
        <v>0</v>
      </c>
      <c r="AM82">
        <f t="shared" si="61"/>
        <v>0</v>
      </c>
      <c r="AN82">
        <f t="shared" si="62"/>
        <v>0</v>
      </c>
      <c r="AO82">
        <f t="shared" si="63"/>
        <v>0</v>
      </c>
      <c r="AP82">
        <f t="shared" si="64"/>
        <v>0</v>
      </c>
      <c r="AQ82">
        <f t="shared" si="65"/>
        <v>0</v>
      </c>
      <c r="AR82">
        <f t="shared" si="66"/>
        <v>0</v>
      </c>
      <c r="AS82">
        <f t="shared" si="67"/>
        <v>0</v>
      </c>
    </row>
    <row r="83" spans="1:45" ht="16.5">
      <c r="A83" s="44" t="s">
        <v>80</v>
      </c>
      <c r="B83" s="44" t="s">
        <v>8</v>
      </c>
      <c r="C83" s="45">
        <v>26.187999999999999</v>
      </c>
      <c r="D83" s="44" t="s">
        <v>34</v>
      </c>
      <c r="E83" s="44">
        <v>80</v>
      </c>
      <c r="F83" s="44"/>
      <c r="G83" s="44"/>
      <c r="I83">
        <f t="shared" si="34"/>
        <v>0</v>
      </c>
      <c r="J83" s="48">
        <f t="shared" si="35"/>
        <v>0</v>
      </c>
      <c r="K83" s="48">
        <f t="shared" si="36"/>
        <v>0</v>
      </c>
      <c r="L83" s="48">
        <f t="shared" si="37"/>
        <v>0</v>
      </c>
      <c r="M83" s="48">
        <f t="shared" si="38"/>
        <v>1</v>
      </c>
      <c r="N83" s="48">
        <f t="shared" si="39"/>
        <v>0</v>
      </c>
      <c r="O83" s="48">
        <f t="shared" si="40"/>
        <v>0</v>
      </c>
      <c r="P83" s="48"/>
      <c r="Q83" s="16">
        <f t="shared" si="41"/>
        <v>0</v>
      </c>
      <c r="R83" s="16">
        <f t="shared" si="42"/>
        <v>0</v>
      </c>
      <c r="S83" s="16">
        <f t="shared" si="43"/>
        <v>1</v>
      </c>
      <c r="T83" s="16">
        <f t="shared" si="44"/>
        <v>0</v>
      </c>
      <c r="U83" s="16">
        <f t="shared" si="45"/>
        <v>0</v>
      </c>
      <c r="V83" s="16">
        <f t="shared" si="46"/>
        <v>0</v>
      </c>
      <c r="W83">
        <f t="shared" si="47"/>
        <v>0</v>
      </c>
      <c r="X83">
        <f t="shared" si="48"/>
        <v>0</v>
      </c>
      <c r="Y83">
        <f t="shared" si="49"/>
        <v>0</v>
      </c>
      <c r="Z83">
        <f t="shared" si="50"/>
        <v>0</v>
      </c>
      <c r="AB83">
        <f t="shared" si="51"/>
        <v>0</v>
      </c>
      <c r="AC83" s="48">
        <f t="shared" si="52"/>
        <v>0</v>
      </c>
      <c r="AD83" s="48">
        <f t="shared" si="53"/>
        <v>0</v>
      </c>
      <c r="AE83" s="48">
        <f t="shared" si="54"/>
        <v>0</v>
      </c>
      <c r="AF83" s="48">
        <f t="shared" si="55"/>
        <v>26.187999999999999</v>
      </c>
      <c r="AG83" s="48">
        <f t="shared" si="56"/>
        <v>0</v>
      </c>
      <c r="AH83" s="48">
        <f t="shared" si="57"/>
        <v>0</v>
      </c>
      <c r="AI83" s="48"/>
      <c r="AJ83">
        <f t="shared" si="58"/>
        <v>0</v>
      </c>
      <c r="AK83">
        <f t="shared" si="59"/>
        <v>0</v>
      </c>
      <c r="AL83">
        <f t="shared" si="60"/>
        <v>26.187999999999999</v>
      </c>
      <c r="AM83">
        <f t="shared" si="61"/>
        <v>0</v>
      </c>
      <c r="AN83">
        <f t="shared" si="62"/>
        <v>0</v>
      </c>
      <c r="AO83">
        <f t="shared" si="63"/>
        <v>0</v>
      </c>
      <c r="AP83">
        <f t="shared" si="64"/>
        <v>0</v>
      </c>
      <c r="AQ83">
        <f t="shared" si="65"/>
        <v>0</v>
      </c>
      <c r="AR83">
        <f t="shared" si="66"/>
        <v>0</v>
      </c>
      <c r="AS83">
        <f t="shared" si="67"/>
        <v>0</v>
      </c>
    </row>
    <row r="84" spans="1:45" ht="16.5">
      <c r="A84" s="44"/>
      <c r="B84" s="44" t="s">
        <v>10</v>
      </c>
      <c r="C84" s="45">
        <v>27.137</v>
      </c>
      <c r="D84" s="44" t="s">
        <v>34</v>
      </c>
      <c r="E84" s="44">
        <v>80</v>
      </c>
      <c r="F84" s="44"/>
      <c r="G84" s="44"/>
      <c r="I84">
        <f t="shared" si="34"/>
        <v>0</v>
      </c>
      <c r="J84" s="48">
        <f t="shared" si="35"/>
        <v>0</v>
      </c>
      <c r="K84" s="48">
        <f t="shared" si="36"/>
        <v>0</v>
      </c>
      <c r="L84" s="48">
        <f t="shared" si="37"/>
        <v>0</v>
      </c>
      <c r="M84" s="48">
        <f t="shared" si="38"/>
        <v>1</v>
      </c>
      <c r="N84" s="48">
        <f t="shared" si="39"/>
        <v>0</v>
      </c>
      <c r="O84" s="48">
        <f t="shared" si="40"/>
        <v>0</v>
      </c>
      <c r="P84" s="48"/>
      <c r="Q84" s="16">
        <f t="shared" si="41"/>
        <v>0</v>
      </c>
      <c r="R84" s="16">
        <f t="shared" si="42"/>
        <v>0</v>
      </c>
      <c r="S84" s="16">
        <f t="shared" si="43"/>
        <v>1</v>
      </c>
      <c r="T84" s="16">
        <f t="shared" si="44"/>
        <v>0</v>
      </c>
      <c r="U84" s="16">
        <f t="shared" si="45"/>
        <v>0</v>
      </c>
      <c r="V84" s="16">
        <f t="shared" si="46"/>
        <v>0</v>
      </c>
      <c r="W84">
        <f t="shared" si="47"/>
        <v>0</v>
      </c>
      <c r="X84">
        <f t="shared" si="48"/>
        <v>0</v>
      </c>
      <c r="Y84">
        <f t="shared" si="49"/>
        <v>0</v>
      </c>
      <c r="Z84">
        <f t="shared" si="50"/>
        <v>0</v>
      </c>
      <c r="AB84">
        <f t="shared" si="51"/>
        <v>0</v>
      </c>
      <c r="AC84" s="48">
        <f t="shared" si="52"/>
        <v>0</v>
      </c>
      <c r="AD84" s="48">
        <f t="shared" si="53"/>
        <v>0</v>
      </c>
      <c r="AE84" s="48">
        <f t="shared" si="54"/>
        <v>0</v>
      </c>
      <c r="AF84" s="48">
        <f t="shared" si="55"/>
        <v>27.137</v>
      </c>
      <c r="AG84" s="48">
        <f t="shared" si="56"/>
        <v>0</v>
      </c>
      <c r="AH84" s="48">
        <f t="shared" si="57"/>
        <v>0</v>
      </c>
      <c r="AI84" s="48"/>
      <c r="AJ84">
        <f t="shared" si="58"/>
        <v>0</v>
      </c>
      <c r="AK84">
        <f t="shared" si="59"/>
        <v>0</v>
      </c>
      <c r="AL84">
        <f t="shared" si="60"/>
        <v>27.137</v>
      </c>
      <c r="AM84">
        <f t="shared" si="61"/>
        <v>0</v>
      </c>
      <c r="AN84">
        <f t="shared" si="62"/>
        <v>0</v>
      </c>
      <c r="AO84">
        <f t="shared" si="63"/>
        <v>0</v>
      </c>
      <c r="AP84">
        <f t="shared" si="64"/>
        <v>0</v>
      </c>
      <c r="AQ84">
        <f t="shared" si="65"/>
        <v>0</v>
      </c>
      <c r="AR84">
        <f t="shared" si="66"/>
        <v>0</v>
      </c>
      <c r="AS84">
        <f t="shared" si="67"/>
        <v>0</v>
      </c>
    </row>
    <row r="85" spans="1:45" ht="16.5">
      <c r="A85" s="44"/>
      <c r="B85" s="44" t="s">
        <v>12</v>
      </c>
      <c r="C85" s="45">
        <v>33.755000000000003</v>
      </c>
      <c r="D85" s="44" t="s">
        <v>34</v>
      </c>
      <c r="E85" s="44">
        <v>80</v>
      </c>
      <c r="F85" s="44"/>
      <c r="G85" s="44"/>
      <c r="I85">
        <f t="shared" si="34"/>
        <v>0</v>
      </c>
      <c r="J85" s="48">
        <f t="shared" si="35"/>
        <v>0</v>
      </c>
      <c r="K85" s="48">
        <f t="shared" si="36"/>
        <v>0</v>
      </c>
      <c r="L85" s="48">
        <f t="shared" si="37"/>
        <v>0</v>
      </c>
      <c r="M85" s="48">
        <f t="shared" si="38"/>
        <v>1</v>
      </c>
      <c r="N85" s="48">
        <f t="shared" si="39"/>
        <v>0</v>
      </c>
      <c r="O85" s="48">
        <f t="shared" si="40"/>
        <v>0</v>
      </c>
      <c r="P85" s="48"/>
      <c r="Q85" s="16">
        <f t="shared" si="41"/>
        <v>0</v>
      </c>
      <c r="R85" s="16">
        <f t="shared" si="42"/>
        <v>0</v>
      </c>
      <c r="S85" s="16">
        <f t="shared" si="43"/>
        <v>1</v>
      </c>
      <c r="T85" s="16">
        <f t="shared" si="44"/>
        <v>0</v>
      </c>
      <c r="U85" s="16">
        <f t="shared" si="45"/>
        <v>0</v>
      </c>
      <c r="V85" s="16">
        <f t="shared" si="46"/>
        <v>0</v>
      </c>
      <c r="W85">
        <f t="shared" si="47"/>
        <v>0</v>
      </c>
      <c r="X85">
        <f t="shared" si="48"/>
        <v>0</v>
      </c>
      <c r="Y85">
        <f t="shared" si="49"/>
        <v>0</v>
      </c>
      <c r="Z85">
        <f t="shared" si="50"/>
        <v>0</v>
      </c>
      <c r="AB85">
        <f t="shared" si="51"/>
        <v>0</v>
      </c>
      <c r="AC85" s="48">
        <f t="shared" si="52"/>
        <v>0</v>
      </c>
      <c r="AD85" s="48">
        <f t="shared" si="53"/>
        <v>0</v>
      </c>
      <c r="AE85" s="48">
        <f t="shared" si="54"/>
        <v>0</v>
      </c>
      <c r="AF85" s="48">
        <f t="shared" si="55"/>
        <v>33.755000000000003</v>
      </c>
      <c r="AG85" s="48">
        <f t="shared" si="56"/>
        <v>0</v>
      </c>
      <c r="AH85" s="48">
        <f t="shared" si="57"/>
        <v>0</v>
      </c>
      <c r="AI85" s="48"/>
      <c r="AJ85">
        <f t="shared" si="58"/>
        <v>0</v>
      </c>
      <c r="AK85">
        <f t="shared" si="59"/>
        <v>0</v>
      </c>
      <c r="AL85">
        <f t="shared" si="60"/>
        <v>33.755000000000003</v>
      </c>
      <c r="AM85">
        <f t="shared" si="61"/>
        <v>0</v>
      </c>
      <c r="AN85">
        <f t="shared" si="62"/>
        <v>0</v>
      </c>
      <c r="AO85">
        <f t="shared" si="63"/>
        <v>0</v>
      </c>
      <c r="AP85">
        <f t="shared" si="64"/>
        <v>0</v>
      </c>
      <c r="AQ85">
        <f t="shared" si="65"/>
        <v>0</v>
      </c>
      <c r="AR85">
        <f t="shared" si="66"/>
        <v>0</v>
      </c>
      <c r="AS85">
        <f t="shared" si="67"/>
        <v>0</v>
      </c>
    </row>
    <row r="86" spans="1:45" ht="16.5">
      <c r="A86" s="44"/>
      <c r="B86" s="44" t="s">
        <v>18</v>
      </c>
      <c r="C86" s="45">
        <v>26</v>
      </c>
      <c r="D86" s="44" t="s">
        <v>34</v>
      </c>
      <c r="E86" s="44">
        <v>80</v>
      </c>
      <c r="F86" s="44"/>
      <c r="G86" s="44"/>
      <c r="I86">
        <f t="shared" si="34"/>
        <v>0</v>
      </c>
      <c r="J86" s="48">
        <f t="shared" si="35"/>
        <v>0</v>
      </c>
      <c r="K86" s="48">
        <f t="shared" si="36"/>
        <v>0</v>
      </c>
      <c r="L86" s="48">
        <f t="shared" si="37"/>
        <v>0</v>
      </c>
      <c r="M86" s="48">
        <f t="shared" si="38"/>
        <v>1</v>
      </c>
      <c r="N86" s="48">
        <f t="shared" si="39"/>
        <v>0</v>
      </c>
      <c r="O86" s="48">
        <f t="shared" si="40"/>
        <v>0</v>
      </c>
      <c r="P86" s="48"/>
      <c r="Q86" s="16">
        <f t="shared" si="41"/>
        <v>0</v>
      </c>
      <c r="R86" s="16">
        <f t="shared" si="42"/>
        <v>0</v>
      </c>
      <c r="S86" s="16">
        <f t="shared" si="43"/>
        <v>1</v>
      </c>
      <c r="T86" s="16">
        <f t="shared" si="44"/>
        <v>0</v>
      </c>
      <c r="U86" s="16">
        <f t="shared" si="45"/>
        <v>0</v>
      </c>
      <c r="V86" s="16">
        <f t="shared" si="46"/>
        <v>0</v>
      </c>
      <c r="W86">
        <f t="shared" si="47"/>
        <v>0</v>
      </c>
      <c r="X86">
        <f t="shared" si="48"/>
        <v>0</v>
      </c>
      <c r="Y86">
        <f t="shared" si="49"/>
        <v>0</v>
      </c>
      <c r="Z86">
        <f t="shared" si="50"/>
        <v>0</v>
      </c>
      <c r="AB86">
        <f t="shared" si="51"/>
        <v>0</v>
      </c>
      <c r="AC86" s="48">
        <f t="shared" si="52"/>
        <v>0</v>
      </c>
      <c r="AD86" s="48">
        <f t="shared" si="53"/>
        <v>0</v>
      </c>
      <c r="AE86" s="48">
        <f t="shared" si="54"/>
        <v>0</v>
      </c>
      <c r="AF86" s="48">
        <f t="shared" si="55"/>
        <v>26</v>
      </c>
      <c r="AG86" s="48">
        <f t="shared" si="56"/>
        <v>0</v>
      </c>
      <c r="AH86" s="48">
        <f t="shared" si="57"/>
        <v>0</v>
      </c>
      <c r="AI86" s="48"/>
      <c r="AJ86">
        <f t="shared" si="58"/>
        <v>0</v>
      </c>
      <c r="AK86">
        <f t="shared" si="59"/>
        <v>0</v>
      </c>
      <c r="AL86">
        <f t="shared" si="60"/>
        <v>26</v>
      </c>
      <c r="AM86">
        <f t="shared" si="61"/>
        <v>0</v>
      </c>
      <c r="AN86">
        <f t="shared" si="62"/>
        <v>0</v>
      </c>
      <c r="AO86">
        <f t="shared" si="63"/>
        <v>0</v>
      </c>
      <c r="AP86">
        <f t="shared" si="64"/>
        <v>0</v>
      </c>
      <c r="AQ86">
        <f t="shared" si="65"/>
        <v>0</v>
      </c>
      <c r="AR86">
        <f t="shared" si="66"/>
        <v>0</v>
      </c>
      <c r="AS86">
        <f t="shared" si="67"/>
        <v>0</v>
      </c>
    </row>
    <row r="87" spans="1:45" ht="16.5">
      <c r="A87" s="44"/>
      <c r="B87" s="44" t="s">
        <v>22</v>
      </c>
      <c r="C87" s="45">
        <v>52.759</v>
      </c>
      <c r="D87" s="44" t="s">
        <v>47</v>
      </c>
      <c r="E87" s="44">
        <v>100</v>
      </c>
      <c r="F87" s="44"/>
      <c r="G87" s="44"/>
      <c r="I87">
        <f t="shared" si="34"/>
        <v>0</v>
      </c>
      <c r="J87" s="48">
        <f t="shared" si="35"/>
        <v>0</v>
      </c>
      <c r="K87" s="48">
        <f t="shared" si="36"/>
        <v>1</v>
      </c>
      <c r="L87" s="48">
        <f t="shared" si="37"/>
        <v>0</v>
      </c>
      <c r="M87" s="48">
        <f t="shared" si="38"/>
        <v>0</v>
      </c>
      <c r="N87" s="48">
        <f t="shared" si="39"/>
        <v>0</v>
      </c>
      <c r="O87" s="48">
        <f t="shared" si="40"/>
        <v>0</v>
      </c>
      <c r="P87" s="48"/>
      <c r="Q87" s="16">
        <f t="shared" si="41"/>
        <v>0</v>
      </c>
      <c r="R87" s="16">
        <f t="shared" si="42"/>
        <v>0</v>
      </c>
      <c r="S87" s="16">
        <f t="shared" si="43"/>
        <v>1</v>
      </c>
      <c r="T87" s="16">
        <f t="shared" si="44"/>
        <v>0</v>
      </c>
      <c r="U87" s="16">
        <f t="shared" si="45"/>
        <v>0</v>
      </c>
      <c r="V87" s="16">
        <f t="shared" si="46"/>
        <v>0</v>
      </c>
      <c r="W87">
        <f t="shared" si="47"/>
        <v>0</v>
      </c>
      <c r="X87">
        <f t="shared" si="48"/>
        <v>0</v>
      </c>
      <c r="Y87">
        <f t="shared" si="49"/>
        <v>0</v>
      </c>
      <c r="Z87">
        <f t="shared" si="50"/>
        <v>0</v>
      </c>
      <c r="AB87">
        <f t="shared" si="51"/>
        <v>0</v>
      </c>
      <c r="AC87" s="48">
        <f t="shared" si="52"/>
        <v>0</v>
      </c>
      <c r="AD87" s="48">
        <f t="shared" si="53"/>
        <v>52.759</v>
      </c>
      <c r="AE87" s="48">
        <f t="shared" si="54"/>
        <v>0</v>
      </c>
      <c r="AF87" s="48">
        <f t="shared" si="55"/>
        <v>0</v>
      </c>
      <c r="AG87" s="48">
        <f t="shared" si="56"/>
        <v>0</v>
      </c>
      <c r="AH87" s="48">
        <f t="shared" si="57"/>
        <v>0</v>
      </c>
      <c r="AI87" s="48"/>
      <c r="AJ87">
        <f t="shared" si="58"/>
        <v>0</v>
      </c>
      <c r="AK87">
        <f t="shared" si="59"/>
        <v>0</v>
      </c>
      <c r="AL87">
        <f t="shared" si="60"/>
        <v>52.759</v>
      </c>
      <c r="AM87">
        <f t="shared" si="61"/>
        <v>0</v>
      </c>
      <c r="AN87">
        <f t="shared" si="62"/>
        <v>0</v>
      </c>
      <c r="AO87">
        <f t="shared" si="63"/>
        <v>0</v>
      </c>
      <c r="AP87">
        <f t="shared" si="64"/>
        <v>0</v>
      </c>
      <c r="AQ87">
        <f t="shared" si="65"/>
        <v>0</v>
      </c>
      <c r="AR87">
        <f t="shared" si="66"/>
        <v>0</v>
      </c>
      <c r="AS87">
        <f t="shared" si="67"/>
        <v>0</v>
      </c>
    </row>
    <row r="88" spans="1:45" s="38" customFormat="1" ht="16.5">
      <c r="A88" s="42" t="s">
        <v>81</v>
      </c>
      <c r="B88" s="42" t="s">
        <v>82</v>
      </c>
      <c r="C88" s="43">
        <v>32.6</v>
      </c>
      <c r="D88" s="42" t="s">
        <v>34</v>
      </c>
      <c r="E88" s="42">
        <v>80</v>
      </c>
      <c r="F88" s="42"/>
      <c r="G88" s="42"/>
      <c r="I88">
        <f t="shared" si="34"/>
        <v>0</v>
      </c>
      <c r="J88" s="48">
        <f t="shared" si="35"/>
        <v>0</v>
      </c>
      <c r="K88" s="48">
        <f t="shared" si="36"/>
        <v>0</v>
      </c>
      <c r="L88" s="48">
        <f t="shared" si="37"/>
        <v>0</v>
      </c>
      <c r="M88" s="48">
        <f t="shared" si="38"/>
        <v>1</v>
      </c>
      <c r="N88" s="48">
        <f t="shared" si="39"/>
        <v>0</v>
      </c>
      <c r="O88" s="48">
        <f t="shared" si="40"/>
        <v>0</v>
      </c>
      <c r="P88" s="48"/>
      <c r="Q88" s="16">
        <f t="shared" si="41"/>
        <v>0</v>
      </c>
      <c r="R88" s="16">
        <f t="shared" si="42"/>
        <v>0</v>
      </c>
      <c r="S88" s="16">
        <f t="shared" si="43"/>
        <v>1</v>
      </c>
      <c r="T88" s="16">
        <f t="shared" si="44"/>
        <v>0</v>
      </c>
      <c r="U88" s="16">
        <f t="shared" si="45"/>
        <v>0</v>
      </c>
      <c r="V88" s="16">
        <f t="shared" si="46"/>
        <v>0</v>
      </c>
      <c r="W88">
        <f t="shared" si="47"/>
        <v>0</v>
      </c>
      <c r="X88">
        <f t="shared" si="48"/>
        <v>0</v>
      </c>
      <c r="Y88">
        <f t="shared" si="49"/>
        <v>0</v>
      </c>
      <c r="Z88">
        <f t="shared" si="50"/>
        <v>0</v>
      </c>
      <c r="AA88"/>
      <c r="AB88">
        <f t="shared" si="51"/>
        <v>0</v>
      </c>
      <c r="AC88" s="48">
        <f t="shared" si="52"/>
        <v>0</v>
      </c>
      <c r="AD88" s="48">
        <f t="shared" si="53"/>
        <v>0</v>
      </c>
      <c r="AE88" s="48">
        <f t="shared" si="54"/>
        <v>0</v>
      </c>
      <c r="AF88" s="48">
        <f t="shared" si="55"/>
        <v>32.6</v>
      </c>
      <c r="AG88" s="48">
        <f t="shared" si="56"/>
        <v>0</v>
      </c>
      <c r="AH88" s="48">
        <f t="shared" si="57"/>
        <v>0</v>
      </c>
      <c r="AI88" s="48"/>
      <c r="AJ88">
        <f t="shared" si="58"/>
        <v>0</v>
      </c>
      <c r="AK88">
        <f t="shared" si="59"/>
        <v>0</v>
      </c>
      <c r="AL88">
        <f t="shared" si="60"/>
        <v>32.6</v>
      </c>
      <c r="AM88">
        <f t="shared" si="61"/>
        <v>0</v>
      </c>
      <c r="AN88">
        <f t="shared" si="62"/>
        <v>0</v>
      </c>
      <c r="AO88">
        <f t="shared" si="63"/>
        <v>0</v>
      </c>
      <c r="AP88">
        <f t="shared" si="64"/>
        <v>0</v>
      </c>
      <c r="AQ88">
        <f t="shared" si="65"/>
        <v>0</v>
      </c>
      <c r="AR88">
        <f t="shared" si="66"/>
        <v>0</v>
      </c>
      <c r="AS88">
        <f t="shared" si="67"/>
        <v>0</v>
      </c>
    </row>
    <row r="89" spans="1:45" s="38" customFormat="1" ht="16.5">
      <c r="A89" s="42"/>
      <c r="B89" s="42" t="s">
        <v>83</v>
      </c>
      <c r="C89" s="43">
        <v>20.6</v>
      </c>
      <c r="D89" s="42" t="s">
        <v>34</v>
      </c>
      <c r="E89" s="42">
        <v>80</v>
      </c>
      <c r="F89" s="42"/>
      <c r="G89" s="42"/>
      <c r="I89">
        <f t="shared" si="34"/>
        <v>0</v>
      </c>
      <c r="J89" s="48">
        <f t="shared" si="35"/>
        <v>0</v>
      </c>
      <c r="K89" s="48">
        <f t="shared" si="36"/>
        <v>0</v>
      </c>
      <c r="L89" s="48">
        <f t="shared" si="37"/>
        <v>0</v>
      </c>
      <c r="M89" s="48">
        <f t="shared" si="38"/>
        <v>1</v>
      </c>
      <c r="N89" s="48">
        <f t="shared" si="39"/>
        <v>0</v>
      </c>
      <c r="O89" s="48">
        <f t="shared" si="40"/>
        <v>0</v>
      </c>
      <c r="P89" s="48"/>
      <c r="Q89" s="16">
        <f t="shared" si="41"/>
        <v>0</v>
      </c>
      <c r="R89" s="16">
        <f t="shared" si="42"/>
        <v>0</v>
      </c>
      <c r="S89" s="16">
        <f t="shared" si="43"/>
        <v>1</v>
      </c>
      <c r="T89" s="16">
        <f t="shared" si="44"/>
        <v>0</v>
      </c>
      <c r="U89" s="16">
        <f t="shared" si="45"/>
        <v>0</v>
      </c>
      <c r="V89" s="16">
        <f t="shared" si="46"/>
        <v>0</v>
      </c>
      <c r="W89">
        <f t="shared" si="47"/>
        <v>0</v>
      </c>
      <c r="X89">
        <f t="shared" si="48"/>
        <v>0</v>
      </c>
      <c r="Y89">
        <f t="shared" si="49"/>
        <v>0</v>
      </c>
      <c r="Z89">
        <f t="shared" si="50"/>
        <v>0</v>
      </c>
      <c r="AA89"/>
      <c r="AB89">
        <f t="shared" si="51"/>
        <v>0</v>
      </c>
      <c r="AC89" s="48">
        <f t="shared" si="52"/>
        <v>0</v>
      </c>
      <c r="AD89" s="48">
        <f t="shared" si="53"/>
        <v>0</v>
      </c>
      <c r="AE89" s="48">
        <f t="shared" si="54"/>
        <v>0</v>
      </c>
      <c r="AF89" s="48">
        <f t="shared" si="55"/>
        <v>20.6</v>
      </c>
      <c r="AG89" s="48">
        <f t="shared" si="56"/>
        <v>0</v>
      </c>
      <c r="AH89" s="48">
        <f t="shared" si="57"/>
        <v>0</v>
      </c>
      <c r="AI89" s="48"/>
      <c r="AJ89">
        <f t="shared" si="58"/>
        <v>0</v>
      </c>
      <c r="AK89">
        <f t="shared" si="59"/>
        <v>0</v>
      </c>
      <c r="AL89">
        <f t="shared" si="60"/>
        <v>20.6</v>
      </c>
      <c r="AM89">
        <f t="shared" si="61"/>
        <v>0</v>
      </c>
      <c r="AN89">
        <f t="shared" si="62"/>
        <v>0</v>
      </c>
      <c r="AO89">
        <f t="shared" si="63"/>
        <v>0</v>
      </c>
      <c r="AP89">
        <f t="shared" si="64"/>
        <v>0</v>
      </c>
      <c r="AQ89">
        <f t="shared" si="65"/>
        <v>0</v>
      </c>
      <c r="AR89">
        <f t="shared" si="66"/>
        <v>0</v>
      </c>
      <c r="AS89">
        <f t="shared" si="67"/>
        <v>0</v>
      </c>
    </row>
    <row r="90" spans="1:45" s="38" customFormat="1" ht="16.5">
      <c r="A90" s="42"/>
      <c r="B90" s="42" t="s">
        <v>12</v>
      </c>
      <c r="C90" s="43">
        <v>63.45</v>
      </c>
      <c r="D90" s="42" t="s">
        <v>47</v>
      </c>
      <c r="E90" s="42">
        <v>100</v>
      </c>
      <c r="F90" s="42"/>
      <c r="G90" s="42"/>
      <c r="I90">
        <f t="shared" si="34"/>
        <v>0</v>
      </c>
      <c r="J90" s="48">
        <f t="shared" si="35"/>
        <v>0</v>
      </c>
      <c r="K90" s="48">
        <f t="shared" si="36"/>
        <v>1</v>
      </c>
      <c r="L90" s="48">
        <f t="shared" si="37"/>
        <v>0</v>
      </c>
      <c r="M90" s="48">
        <f t="shared" si="38"/>
        <v>0</v>
      </c>
      <c r="N90" s="48">
        <f t="shared" si="39"/>
        <v>0</v>
      </c>
      <c r="O90" s="48">
        <f t="shared" si="40"/>
        <v>0</v>
      </c>
      <c r="P90" s="48"/>
      <c r="Q90" s="16">
        <f t="shared" si="41"/>
        <v>0</v>
      </c>
      <c r="R90" s="16">
        <f t="shared" si="42"/>
        <v>0</v>
      </c>
      <c r="S90" s="16">
        <f t="shared" si="43"/>
        <v>1</v>
      </c>
      <c r="T90" s="16">
        <f t="shared" si="44"/>
        <v>0</v>
      </c>
      <c r="U90" s="16">
        <f t="shared" si="45"/>
        <v>0</v>
      </c>
      <c r="V90" s="16">
        <f t="shared" si="46"/>
        <v>0</v>
      </c>
      <c r="W90">
        <f t="shared" si="47"/>
        <v>0</v>
      </c>
      <c r="X90">
        <f t="shared" si="48"/>
        <v>0</v>
      </c>
      <c r="Y90">
        <f t="shared" si="49"/>
        <v>0</v>
      </c>
      <c r="Z90">
        <f t="shared" si="50"/>
        <v>0</v>
      </c>
      <c r="AA90"/>
      <c r="AB90">
        <f t="shared" si="51"/>
        <v>0</v>
      </c>
      <c r="AC90" s="48">
        <f t="shared" si="52"/>
        <v>0</v>
      </c>
      <c r="AD90" s="48">
        <f t="shared" si="53"/>
        <v>63.45</v>
      </c>
      <c r="AE90" s="48">
        <f t="shared" si="54"/>
        <v>0</v>
      </c>
      <c r="AF90" s="48">
        <f t="shared" si="55"/>
        <v>0</v>
      </c>
      <c r="AG90" s="48">
        <f t="shared" si="56"/>
        <v>0</v>
      </c>
      <c r="AH90" s="48">
        <f t="shared" si="57"/>
        <v>0</v>
      </c>
      <c r="AI90" s="48"/>
      <c r="AJ90">
        <f t="shared" si="58"/>
        <v>0</v>
      </c>
      <c r="AK90">
        <f t="shared" si="59"/>
        <v>0</v>
      </c>
      <c r="AL90">
        <f t="shared" si="60"/>
        <v>63.45</v>
      </c>
      <c r="AM90">
        <f t="shared" si="61"/>
        <v>0</v>
      </c>
      <c r="AN90">
        <f t="shared" si="62"/>
        <v>0</v>
      </c>
      <c r="AO90">
        <f t="shared" si="63"/>
        <v>0</v>
      </c>
      <c r="AP90">
        <f t="shared" si="64"/>
        <v>0</v>
      </c>
      <c r="AQ90">
        <f t="shared" si="65"/>
        <v>0</v>
      </c>
      <c r="AR90">
        <f t="shared" si="66"/>
        <v>0</v>
      </c>
      <c r="AS90">
        <f t="shared" si="67"/>
        <v>0</v>
      </c>
    </row>
    <row r="91" spans="1:45" s="38" customFormat="1" ht="16.5">
      <c r="A91" s="42"/>
      <c r="B91" s="42" t="s">
        <v>25</v>
      </c>
      <c r="C91" s="43">
        <v>42.7</v>
      </c>
      <c r="D91" s="42" t="s">
        <v>47</v>
      </c>
      <c r="E91" s="42">
        <v>100</v>
      </c>
      <c r="F91" s="42" t="s">
        <v>84</v>
      </c>
      <c r="G91" s="42"/>
      <c r="I91">
        <f t="shared" si="34"/>
        <v>0</v>
      </c>
      <c r="J91" s="48">
        <f t="shared" si="35"/>
        <v>0</v>
      </c>
      <c r="K91" s="48">
        <f t="shared" si="36"/>
        <v>1</v>
      </c>
      <c r="L91" s="48">
        <f t="shared" si="37"/>
        <v>0</v>
      </c>
      <c r="M91" s="48">
        <f t="shared" si="38"/>
        <v>0</v>
      </c>
      <c r="N91" s="48">
        <f t="shared" si="39"/>
        <v>0</v>
      </c>
      <c r="O91" s="48">
        <f t="shared" si="40"/>
        <v>0</v>
      </c>
      <c r="P91" s="48"/>
      <c r="Q91" s="16">
        <f t="shared" si="41"/>
        <v>0</v>
      </c>
      <c r="R91" s="16">
        <f t="shared" si="42"/>
        <v>0</v>
      </c>
      <c r="S91" s="16">
        <f t="shared" si="43"/>
        <v>1</v>
      </c>
      <c r="T91" s="16">
        <f t="shared" si="44"/>
        <v>0</v>
      </c>
      <c r="U91" s="16">
        <f t="shared" si="45"/>
        <v>0</v>
      </c>
      <c r="V91" s="16">
        <f t="shared" si="46"/>
        <v>0</v>
      </c>
      <c r="W91">
        <f t="shared" si="47"/>
        <v>0</v>
      </c>
      <c r="X91">
        <f t="shared" si="48"/>
        <v>0</v>
      </c>
      <c r="Y91">
        <f t="shared" si="49"/>
        <v>0</v>
      </c>
      <c r="Z91">
        <f t="shared" si="50"/>
        <v>0</v>
      </c>
      <c r="AA91"/>
      <c r="AB91">
        <f t="shared" si="51"/>
        <v>0</v>
      </c>
      <c r="AC91" s="48">
        <f t="shared" si="52"/>
        <v>0</v>
      </c>
      <c r="AD91" s="48">
        <f t="shared" si="53"/>
        <v>42.7</v>
      </c>
      <c r="AE91" s="48">
        <f t="shared" si="54"/>
        <v>0</v>
      </c>
      <c r="AF91" s="48">
        <f t="shared" si="55"/>
        <v>0</v>
      </c>
      <c r="AG91" s="48">
        <f t="shared" si="56"/>
        <v>0</v>
      </c>
      <c r="AH91" s="48">
        <f t="shared" si="57"/>
        <v>0</v>
      </c>
      <c r="AI91" s="48"/>
      <c r="AJ91">
        <f t="shared" si="58"/>
        <v>0</v>
      </c>
      <c r="AK91">
        <f t="shared" si="59"/>
        <v>0</v>
      </c>
      <c r="AL91">
        <f t="shared" si="60"/>
        <v>42.7</v>
      </c>
      <c r="AM91">
        <f t="shared" si="61"/>
        <v>0</v>
      </c>
      <c r="AN91">
        <f t="shared" si="62"/>
        <v>0</v>
      </c>
      <c r="AO91">
        <f t="shared" si="63"/>
        <v>0</v>
      </c>
      <c r="AP91">
        <f t="shared" si="64"/>
        <v>0</v>
      </c>
      <c r="AQ91">
        <f t="shared" si="65"/>
        <v>0</v>
      </c>
      <c r="AR91">
        <f t="shared" si="66"/>
        <v>0</v>
      </c>
      <c r="AS91">
        <f t="shared" si="67"/>
        <v>0</v>
      </c>
    </row>
    <row r="92" spans="1:45" s="39" customFormat="1" ht="16.5">
      <c r="A92" s="44" t="s">
        <v>85</v>
      </c>
      <c r="B92" s="44" t="s">
        <v>8</v>
      </c>
      <c r="C92" s="45">
        <v>23.9</v>
      </c>
      <c r="D92" s="44" t="s">
        <v>34</v>
      </c>
      <c r="E92" s="44">
        <v>80</v>
      </c>
      <c r="F92" s="44"/>
      <c r="G92" s="44"/>
      <c r="I92">
        <f t="shared" si="34"/>
        <v>0</v>
      </c>
      <c r="J92" s="48">
        <f t="shared" si="35"/>
        <v>0</v>
      </c>
      <c r="K92" s="48">
        <f t="shared" si="36"/>
        <v>0</v>
      </c>
      <c r="L92" s="48">
        <f t="shared" si="37"/>
        <v>0</v>
      </c>
      <c r="M92" s="48">
        <f t="shared" si="38"/>
        <v>1</v>
      </c>
      <c r="N92" s="48">
        <f t="shared" si="39"/>
        <v>0</v>
      </c>
      <c r="O92" s="48">
        <f t="shared" si="40"/>
        <v>0</v>
      </c>
      <c r="P92" s="48"/>
      <c r="Q92" s="16">
        <f t="shared" si="41"/>
        <v>0</v>
      </c>
      <c r="R92" s="16">
        <f t="shared" si="42"/>
        <v>0</v>
      </c>
      <c r="S92" s="16">
        <f t="shared" si="43"/>
        <v>1</v>
      </c>
      <c r="T92" s="16">
        <f t="shared" si="44"/>
        <v>0</v>
      </c>
      <c r="U92" s="16">
        <f t="shared" si="45"/>
        <v>0</v>
      </c>
      <c r="V92" s="16">
        <f t="shared" si="46"/>
        <v>0</v>
      </c>
      <c r="W92">
        <f t="shared" si="47"/>
        <v>0</v>
      </c>
      <c r="X92">
        <f t="shared" si="48"/>
        <v>0</v>
      </c>
      <c r="Y92">
        <f t="shared" si="49"/>
        <v>0</v>
      </c>
      <c r="Z92">
        <f t="shared" si="50"/>
        <v>0</v>
      </c>
      <c r="AA92"/>
      <c r="AB92">
        <f t="shared" si="51"/>
        <v>0</v>
      </c>
      <c r="AC92" s="48">
        <f t="shared" si="52"/>
        <v>0</v>
      </c>
      <c r="AD92" s="48">
        <f t="shared" si="53"/>
        <v>0</v>
      </c>
      <c r="AE92" s="48">
        <f t="shared" si="54"/>
        <v>0</v>
      </c>
      <c r="AF92" s="48">
        <f t="shared" si="55"/>
        <v>23.9</v>
      </c>
      <c r="AG92" s="48">
        <f t="shared" si="56"/>
        <v>0</v>
      </c>
      <c r="AH92" s="48">
        <f t="shared" si="57"/>
        <v>0</v>
      </c>
      <c r="AI92" s="48"/>
      <c r="AJ92">
        <f t="shared" si="58"/>
        <v>0</v>
      </c>
      <c r="AK92">
        <f t="shared" si="59"/>
        <v>0</v>
      </c>
      <c r="AL92">
        <f t="shared" si="60"/>
        <v>23.9</v>
      </c>
      <c r="AM92">
        <f t="shared" si="61"/>
        <v>0</v>
      </c>
      <c r="AN92">
        <f t="shared" si="62"/>
        <v>0</v>
      </c>
      <c r="AO92">
        <f t="shared" si="63"/>
        <v>0</v>
      </c>
      <c r="AP92">
        <f t="shared" si="64"/>
        <v>0</v>
      </c>
      <c r="AQ92">
        <f t="shared" si="65"/>
        <v>0</v>
      </c>
      <c r="AR92">
        <f t="shared" si="66"/>
        <v>0</v>
      </c>
      <c r="AS92">
        <f t="shared" si="67"/>
        <v>0</v>
      </c>
    </row>
    <row r="93" spans="1:45" s="39" customFormat="1" ht="16.5">
      <c r="A93" s="44"/>
      <c r="B93" s="44" t="s">
        <v>10</v>
      </c>
      <c r="C93" s="45">
        <v>42.3</v>
      </c>
      <c r="D93" s="44" t="s">
        <v>34</v>
      </c>
      <c r="E93" s="44">
        <v>80</v>
      </c>
      <c r="F93" s="44"/>
      <c r="G93" s="44"/>
      <c r="I93">
        <f t="shared" si="34"/>
        <v>0</v>
      </c>
      <c r="J93" s="48">
        <f t="shared" si="35"/>
        <v>0</v>
      </c>
      <c r="K93" s="48">
        <f t="shared" si="36"/>
        <v>0</v>
      </c>
      <c r="L93" s="48">
        <f t="shared" si="37"/>
        <v>0</v>
      </c>
      <c r="M93" s="48">
        <f t="shared" si="38"/>
        <v>1</v>
      </c>
      <c r="N93" s="48">
        <f t="shared" si="39"/>
        <v>0</v>
      </c>
      <c r="O93" s="48">
        <f t="shared" si="40"/>
        <v>0</v>
      </c>
      <c r="P93" s="48"/>
      <c r="Q93" s="16">
        <f t="shared" si="41"/>
        <v>0</v>
      </c>
      <c r="R93" s="16">
        <f t="shared" si="42"/>
        <v>0</v>
      </c>
      <c r="S93" s="16">
        <f t="shared" si="43"/>
        <v>1</v>
      </c>
      <c r="T93" s="16">
        <f t="shared" si="44"/>
        <v>0</v>
      </c>
      <c r="U93" s="16">
        <f t="shared" si="45"/>
        <v>0</v>
      </c>
      <c r="V93" s="16">
        <f t="shared" si="46"/>
        <v>0</v>
      </c>
      <c r="W93">
        <f t="shared" si="47"/>
        <v>0</v>
      </c>
      <c r="X93">
        <f t="shared" si="48"/>
        <v>0</v>
      </c>
      <c r="Y93">
        <f t="shared" si="49"/>
        <v>0</v>
      </c>
      <c r="Z93">
        <f t="shared" si="50"/>
        <v>0</v>
      </c>
      <c r="AA93"/>
      <c r="AB93">
        <f t="shared" si="51"/>
        <v>0</v>
      </c>
      <c r="AC93" s="48">
        <f t="shared" si="52"/>
        <v>0</v>
      </c>
      <c r="AD93" s="48">
        <f t="shared" si="53"/>
        <v>0</v>
      </c>
      <c r="AE93" s="48">
        <f t="shared" si="54"/>
        <v>0</v>
      </c>
      <c r="AF93" s="48">
        <f t="shared" si="55"/>
        <v>42.3</v>
      </c>
      <c r="AG93" s="48">
        <f t="shared" si="56"/>
        <v>0</v>
      </c>
      <c r="AH93" s="48">
        <f t="shared" si="57"/>
        <v>0</v>
      </c>
      <c r="AI93" s="48"/>
      <c r="AJ93">
        <f t="shared" si="58"/>
        <v>0</v>
      </c>
      <c r="AK93">
        <f t="shared" si="59"/>
        <v>0</v>
      </c>
      <c r="AL93">
        <f t="shared" si="60"/>
        <v>42.3</v>
      </c>
      <c r="AM93">
        <f t="shared" si="61"/>
        <v>0</v>
      </c>
      <c r="AN93">
        <f t="shared" si="62"/>
        <v>0</v>
      </c>
      <c r="AO93">
        <f t="shared" si="63"/>
        <v>0</v>
      </c>
      <c r="AP93">
        <f t="shared" si="64"/>
        <v>0</v>
      </c>
      <c r="AQ93">
        <f t="shared" si="65"/>
        <v>0</v>
      </c>
      <c r="AR93">
        <f t="shared" si="66"/>
        <v>0</v>
      </c>
      <c r="AS93">
        <f t="shared" si="67"/>
        <v>0</v>
      </c>
    </row>
    <row r="94" spans="1:45" s="39" customFormat="1" ht="16.5">
      <c r="A94" s="44"/>
      <c r="B94" s="44" t="s">
        <v>12</v>
      </c>
      <c r="C94" s="45">
        <v>20.350000000000001</v>
      </c>
      <c r="D94" s="44" t="s">
        <v>34</v>
      </c>
      <c r="E94" s="44">
        <v>80</v>
      </c>
      <c r="F94" s="44"/>
      <c r="G94" s="44"/>
      <c r="I94">
        <f t="shared" si="34"/>
        <v>0</v>
      </c>
      <c r="J94" s="48">
        <f t="shared" si="35"/>
        <v>0</v>
      </c>
      <c r="K94" s="48">
        <f t="shared" si="36"/>
        <v>0</v>
      </c>
      <c r="L94" s="48">
        <f t="shared" si="37"/>
        <v>0</v>
      </c>
      <c r="M94" s="48">
        <f t="shared" si="38"/>
        <v>1</v>
      </c>
      <c r="N94" s="48">
        <f t="shared" si="39"/>
        <v>0</v>
      </c>
      <c r="O94" s="48">
        <f t="shared" si="40"/>
        <v>0</v>
      </c>
      <c r="P94" s="48"/>
      <c r="Q94" s="16">
        <f t="shared" si="41"/>
        <v>0</v>
      </c>
      <c r="R94" s="16">
        <f t="shared" si="42"/>
        <v>0</v>
      </c>
      <c r="S94" s="16">
        <f t="shared" si="43"/>
        <v>1</v>
      </c>
      <c r="T94" s="16">
        <f t="shared" si="44"/>
        <v>0</v>
      </c>
      <c r="U94" s="16">
        <f t="shared" si="45"/>
        <v>0</v>
      </c>
      <c r="V94" s="16">
        <f t="shared" si="46"/>
        <v>0</v>
      </c>
      <c r="W94">
        <f t="shared" si="47"/>
        <v>0</v>
      </c>
      <c r="X94">
        <f t="shared" si="48"/>
        <v>0</v>
      </c>
      <c r="Y94">
        <f t="shared" si="49"/>
        <v>0</v>
      </c>
      <c r="Z94">
        <f t="shared" si="50"/>
        <v>0</v>
      </c>
      <c r="AA94"/>
      <c r="AB94">
        <f t="shared" si="51"/>
        <v>0</v>
      </c>
      <c r="AC94" s="48">
        <f t="shared" si="52"/>
        <v>0</v>
      </c>
      <c r="AD94" s="48">
        <f t="shared" si="53"/>
        <v>0</v>
      </c>
      <c r="AE94" s="48">
        <f t="shared" si="54"/>
        <v>0</v>
      </c>
      <c r="AF94" s="48">
        <f t="shared" si="55"/>
        <v>20.350000000000001</v>
      </c>
      <c r="AG94" s="48">
        <f t="shared" si="56"/>
        <v>0</v>
      </c>
      <c r="AH94" s="48">
        <f t="shared" si="57"/>
        <v>0</v>
      </c>
      <c r="AI94" s="48"/>
      <c r="AJ94">
        <f t="shared" si="58"/>
        <v>0</v>
      </c>
      <c r="AK94">
        <f t="shared" si="59"/>
        <v>0</v>
      </c>
      <c r="AL94">
        <f t="shared" si="60"/>
        <v>20.350000000000001</v>
      </c>
      <c r="AM94">
        <f t="shared" si="61"/>
        <v>0</v>
      </c>
      <c r="AN94">
        <f t="shared" si="62"/>
        <v>0</v>
      </c>
      <c r="AO94">
        <f t="shared" si="63"/>
        <v>0</v>
      </c>
      <c r="AP94">
        <f t="shared" si="64"/>
        <v>0</v>
      </c>
      <c r="AQ94">
        <f t="shared" si="65"/>
        <v>0</v>
      </c>
      <c r="AR94">
        <f t="shared" si="66"/>
        <v>0</v>
      </c>
      <c r="AS94">
        <f t="shared" si="67"/>
        <v>0</v>
      </c>
    </row>
    <row r="95" spans="1:45" s="39" customFormat="1" ht="16.5">
      <c r="A95" s="44"/>
      <c r="B95" s="44" t="s">
        <v>14</v>
      </c>
      <c r="C95" s="45">
        <v>42.7</v>
      </c>
      <c r="D95" s="44" t="s">
        <v>34</v>
      </c>
      <c r="E95" s="44">
        <v>80</v>
      </c>
      <c r="F95" s="44"/>
      <c r="G95" s="44"/>
      <c r="I95">
        <f t="shared" si="34"/>
        <v>0</v>
      </c>
      <c r="J95" s="48">
        <f t="shared" si="35"/>
        <v>0</v>
      </c>
      <c r="K95" s="48">
        <f t="shared" si="36"/>
        <v>0</v>
      </c>
      <c r="L95" s="48">
        <f t="shared" si="37"/>
        <v>0</v>
      </c>
      <c r="M95" s="48">
        <f t="shared" si="38"/>
        <v>1</v>
      </c>
      <c r="N95" s="48">
        <f t="shared" si="39"/>
        <v>0</v>
      </c>
      <c r="O95" s="48">
        <f t="shared" si="40"/>
        <v>0</v>
      </c>
      <c r="P95" s="48"/>
      <c r="Q95" s="16">
        <f t="shared" si="41"/>
        <v>0</v>
      </c>
      <c r="R95" s="16">
        <f t="shared" si="42"/>
        <v>0</v>
      </c>
      <c r="S95" s="16">
        <f t="shared" si="43"/>
        <v>1</v>
      </c>
      <c r="T95" s="16">
        <f t="shared" si="44"/>
        <v>0</v>
      </c>
      <c r="U95" s="16">
        <f t="shared" si="45"/>
        <v>0</v>
      </c>
      <c r="V95" s="16">
        <f t="shared" si="46"/>
        <v>0</v>
      </c>
      <c r="W95">
        <f t="shared" si="47"/>
        <v>0</v>
      </c>
      <c r="X95">
        <f t="shared" si="48"/>
        <v>0</v>
      </c>
      <c r="Y95">
        <f t="shared" si="49"/>
        <v>0</v>
      </c>
      <c r="Z95">
        <f t="shared" si="50"/>
        <v>0</v>
      </c>
      <c r="AA95"/>
      <c r="AB95">
        <f t="shared" si="51"/>
        <v>0</v>
      </c>
      <c r="AC95" s="48">
        <f t="shared" si="52"/>
        <v>0</v>
      </c>
      <c r="AD95" s="48">
        <f t="shared" si="53"/>
        <v>0</v>
      </c>
      <c r="AE95" s="48">
        <f t="shared" si="54"/>
        <v>0</v>
      </c>
      <c r="AF95" s="48">
        <f t="shared" si="55"/>
        <v>42.7</v>
      </c>
      <c r="AG95" s="48">
        <f t="shared" si="56"/>
        <v>0</v>
      </c>
      <c r="AH95" s="48">
        <f t="shared" si="57"/>
        <v>0</v>
      </c>
      <c r="AI95" s="48"/>
      <c r="AJ95">
        <f t="shared" si="58"/>
        <v>0</v>
      </c>
      <c r="AK95">
        <f t="shared" si="59"/>
        <v>0</v>
      </c>
      <c r="AL95">
        <f t="shared" si="60"/>
        <v>42.7</v>
      </c>
      <c r="AM95">
        <f t="shared" si="61"/>
        <v>0</v>
      </c>
      <c r="AN95">
        <f t="shared" si="62"/>
        <v>0</v>
      </c>
      <c r="AO95">
        <f t="shared" si="63"/>
        <v>0</v>
      </c>
      <c r="AP95">
        <f t="shared" si="64"/>
        <v>0</v>
      </c>
      <c r="AQ95">
        <f t="shared" si="65"/>
        <v>0</v>
      </c>
      <c r="AR95">
        <f t="shared" si="66"/>
        <v>0</v>
      </c>
      <c r="AS95">
        <f t="shared" si="67"/>
        <v>0</v>
      </c>
    </row>
    <row r="96" spans="1:45" s="39" customFormat="1" ht="16.5">
      <c r="A96" s="44"/>
      <c r="B96" s="44" t="s">
        <v>19</v>
      </c>
      <c r="C96" s="45">
        <v>38.6</v>
      </c>
      <c r="D96" s="44" t="s">
        <v>13</v>
      </c>
      <c r="E96" s="44">
        <v>80</v>
      </c>
      <c r="F96" s="44" t="s">
        <v>69</v>
      </c>
      <c r="G96" s="44"/>
      <c r="I96">
        <f t="shared" si="34"/>
        <v>0</v>
      </c>
      <c r="J96" s="48">
        <f t="shared" si="35"/>
        <v>0</v>
      </c>
      <c r="K96" s="48">
        <f t="shared" si="36"/>
        <v>0</v>
      </c>
      <c r="L96" s="48">
        <f t="shared" si="37"/>
        <v>0</v>
      </c>
      <c r="M96" s="48">
        <f t="shared" si="38"/>
        <v>1</v>
      </c>
      <c r="N96" s="48">
        <f t="shared" si="39"/>
        <v>0</v>
      </c>
      <c r="O96" s="48">
        <f t="shared" si="40"/>
        <v>0</v>
      </c>
      <c r="P96" s="48"/>
      <c r="Q96" s="16">
        <f t="shared" si="41"/>
        <v>1</v>
      </c>
      <c r="R96" s="16">
        <f t="shared" si="42"/>
        <v>0</v>
      </c>
      <c r="S96" s="16">
        <f t="shared" si="43"/>
        <v>0</v>
      </c>
      <c r="T96" s="16">
        <f t="shared" si="44"/>
        <v>0</v>
      </c>
      <c r="U96" s="16">
        <f t="shared" si="45"/>
        <v>0</v>
      </c>
      <c r="V96" s="16">
        <f t="shared" si="46"/>
        <v>0</v>
      </c>
      <c r="W96">
        <f t="shared" si="47"/>
        <v>0</v>
      </c>
      <c r="X96">
        <f t="shared" si="48"/>
        <v>0</v>
      </c>
      <c r="Y96">
        <f t="shared" si="49"/>
        <v>0</v>
      </c>
      <c r="Z96">
        <f t="shared" si="50"/>
        <v>0</v>
      </c>
      <c r="AA96"/>
      <c r="AB96">
        <f t="shared" si="51"/>
        <v>0</v>
      </c>
      <c r="AC96" s="48">
        <f t="shared" si="52"/>
        <v>0</v>
      </c>
      <c r="AD96" s="48">
        <f t="shared" si="53"/>
        <v>0</v>
      </c>
      <c r="AE96" s="48">
        <f t="shared" si="54"/>
        <v>0</v>
      </c>
      <c r="AF96" s="48">
        <f t="shared" si="55"/>
        <v>38.6</v>
      </c>
      <c r="AG96" s="48">
        <f t="shared" si="56"/>
        <v>0</v>
      </c>
      <c r="AH96" s="48">
        <f t="shared" si="57"/>
        <v>0</v>
      </c>
      <c r="AI96" s="48"/>
      <c r="AJ96">
        <f t="shared" si="58"/>
        <v>38.6</v>
      </c>
      <c r="AK96">
        <f t="shared" si="59"/>
        <v>0</v>
      </c>
      <c r="AL96">
        <f t="shared" si="60"/>
        <v>0</v>
      </c>
      <c r="AM96">
        <f t="shared" si="61"/>
        <v>0</v>
      </c>
      <c r="AN96">
        <f t="shared" si="62"/>
        <v>0</v>
      </c>
      <c r="AO96">
        <f t="shared" si="63"/>
        <v>0</v>
      </c>
      <c r="AP96">
        <f t="shared" si="64"/>
        <v>0</v>
      </c>
      <c r="AQ96">
        <f t="shared" si="65"/>
        <v>0</v>
      </c>
      <c r="AR96">
        <f t="shared" si="66"/>
        <v>0</v>
      </c>
      <c r="AS96">
        <f t="shared" si="67"/>
        <v>0</v>
      </c>
    </row>
    <row r="97" spans="1:45" s="39" customFormat="1" ht="16.5">
      <c r="A97" s="44"/>
      <c r="B97" s="44" t="s">
        <v>23</v>
      </c>
      <c r="C97" s="45">
        <v>10.9</v>
      </c>
      <c r="D97" s="44" t="s">
        <v>13</v>
      </c>
      <c r="E97" s="44">
        <v>100</v>
      </c>
      <c r="F97" s="44" t="s">
        <v>86</v>
      </c>
      <c r="G97" s="44"/>
      <c r="I97">
        <f t="shared" si="34"/>
        <v>0</v>
      </c>
      <c r="J97" s="48">
        <f t="shared" si="35"/>
        <v>0</v>
      </c>
      <c r="K97" s="48">
        <f t="shared" si="36"/>
        <v>1</v>
      </c>
      <c r="L97" s="48">
        <f t="shared" si="37"/>
        <v>0</v>
      </c>
      <c r="M97" s="48">
        <f t="shared" si="38"/>
        <v>0</v>
      </c>
      <c r="N97" s="48">
        <f t="shared" si="39"/>
        <v>0</v>
      </c>
      <c r="O97" s="48">
        <f t="shared" si="40"/>
        <v>0</v>
      </c>
      <c r="P97" s="48"/>
      <c r="Q97" s="16">
        <f t="shared" si="41"/>
        <v>1</v>
      </c>
      <c r="R97" s="16">
        <f t="shared" si="42"/>
        <v>0</v>
      </c>
      <c r="S97" s="16">
        <f t="shared" si="43"/>
        <v>0</v>
      </c>
      <c r="T97" s="16">
        <f t="shared" si="44"/>
        <v>0</v>
      </c>
      <c r="U97" s="16">
        <f t="shared" si="45"/>
        <v>0</v>
      </c>
      <c r="V97" s="16">
        <f t="shared" si="46"/>
        <v>0</v>
      </c>
      <c r="W97">
        <f t="shared" si="47"/>
        <v>0</v>
      </c>
      <c r="X97">
        <f t="shared" si="48"/>
        <v>0</v>
      </c>
      <c r="Y97">
        <f t="shared" si="49"/>
        <v>0</v>
      </c>
      <c r="Z97">
        <f t="shared" si="50"/>
        <v>0</v>
      </c>
      <c r="AA97"/>
      <c r="AB97">
        <f t="shared" si="51"/>
        <v>0</v>
      </c>
      <c r="AC97" s="48">
        <f t="shared" si="52"/>
        <v>0</v>
      </c>
      <c r="AD97" s="48">
        <f t="shared" si="53"/>
        <v>10.9</v>
      </c>
      <c r="AE97" s="48">
        <f t="shared" si="54"/>
        <v>0</v>
      </c>
      <c r="AF97" s="48">
        <f t="shared" si="55"/>
        <v>0</v>
      </c>
      <c r="AG97" s="48">
        <f t="shared" si="56"/>
        <v>0</v>
      </c>
      <c r="AH97" s="48">
        <f t="shared" si="57"/>
        <v>0</v>
      </c>
      <c r="AI97" s="48"/>
      <c r="AJ97">
        <f t="shared" si="58"/>
        <v>10.9</v>
      </c>
      <c r="AK97">
        <f t="shared" si="59"/>
        <v>0</v>
      </c>
      <c r="AL97">
        <f t="shared" si="60"/>
        <v>0</v>
      </c>
      <c r="AM97">
        <f t="shared" si="61"/>
        <v>0</v>
      </c>
      <c r="AN97">
        <f t="shared" si="62"/>
        <v>0</v>
      </c>
      <c r="AO97">
        <f t="shared" si="63"/>
        <v>0</v>
      </c>
      <c r="AP97">
        <f t="shared" si="64"/>
        <v>0</v>
      </c>
      <c r="AQ97">
        <f t="shared" si="65"/>
        <v>0</v>
      </c>
      <c r="AR97">
        <f t="shared" si="66"/>
        <v>0</v>
      </c>
      <c r="AS97">
        <f t="shared" si="67"/>
        <v>0</v>
      </c>
    </row>
    <row r="98" spans="1:45" ht="16.5">
      <c r="A98" s="42" t="s">
        <v>87</v>
      </c>
      <c r="B98" s="42" t="s">
        <v>8</v>
      </c>
      <c r="C98" s="43">
        <v>25.739000000000001</v>
      </c>
      <c r="D98" s="42" t="s">
        <v>47</v>
      </c>
      <c r="E98" s="42">
        <v>80</v>
      </c>
      <c r="F98" s="42"/>
      <c r="G98" s="42"/>
      <c r="I98">
        <f t="shared" si="34"/>
        <v>0</v>
      </c>
      <c r="J98" s="48">
        <f t="shared" si="35"/>
        <v>0</v>
      </c>
      <c r="K98" s="48">
        <f t="shared" si="36"/>
        <v>0</v>
      </c>
      <c r="L98" s="48">
        <f t="shared" si="37"/>
        <v>0</v>
      </c>
      <c r="M98" s="48">
        <f t="shared" si="38"/>
        <v>1</v>
      </c>
      <c r="N98" s="48">
        <f t="shared" si="39"/>
        <v>0</v>
      </c>
      <c r="O98" s="48">
        <f t="shared" si="40"/>
        <v>0</v>
      </c>
      <c r="P98" s="48"/>
      <c r="Q98" s="16">
        <f t="shared" si="41"/>
        <v>0</v>
      </c>
      <c r="R98" s="16">
        <f t="shared" si="42"/>
        <v>0</v>
      </c>
      <c r="S98" s="16">
        <f t="shared" si="43"/>
        <v>1</v>
      </c>
      <c r="T98" s="16">
        <f t="shared" si="44"/>
        <v>0</v>
      </c>
      <c r="U98" s="16">
        <f t="shared" si="45"/>
        <v>0</v>
      </c>
      <c r="V98" s="16">
        <f t="shared" si="46"/>
        <v>0</v>
      </c>
      <c r="W98">
        <f t="shared" si="47"/>
        <v>0</v>
      </c>
      <c r="X98">
        <f t="shared" si="48"/>
        <v>0</v>
      </c>
      <c r="Y98">
        <f t="shared" si="49"/>
        <v>0</v>
      </c>
      <c r="Z98">
        <f t="shared" si="50"/>
        <v>0</v>
      </c>
      <c r="AB98">
        <f t="shared" si="51"/>
        <v>0</v>
      </c>
      <c r="AC98" s="48">
        <f t="shared" si="52"/>
        <v>0</v>
      </c>
      <c r="AD98" s="48">
        <f t="shared" si="53"/>
        <v>0</v>
      </c>
      <c r="AE98" s="48">
        <f t="shared" si="54"/>
        <v>0</v>
      </c>
      <c r="AF98" s="48">
        <f t="shared" si="55"/>
        <v>25.739000000000001</v>
      </c>
      <c r="AG98" s="48">
        <f t="shared" si="56"/>
        <v>0</v>
      </c>
      <c r="AH98" s="48">
        <f t="shared" si="57"/>
        <v>0</v>
      </c>
      <c r="AI98" s="48"/>
      <c r="AJ98">
        <f t="shared" si="58"/>
        <v>0</v>
      </c>
      <c r="AK98">
        <f t="shared" si="59"/>
        <v>0</v>
      </c>
      <c r="AL98">
        <f t="shared" si="60"/>
        <v>25.739000000000001</v>
      </c>
      <c r="AM98">
        <f t="shared" si="61"/>
        <v>0</v>
      </c>
      <c r="AN98">
        <f t="shared" si="62"/>
        <v>0</v>
      </c>
      <c r="AO98">
        <f t="shared" si="63"/>
        <v>0</v>
      </c>
      <c r="AP98">
        <f t="shared" si="64"/>
        <v>0</v>
      </c>
      <c r="AQ98">
        <f t="shared" si="65"/>
        <v>0</v>
      </c>
      <c r="AR98">
        <f t="shared" si="66"/>
        <v>0</v>
      </c>
      <c r="AS98">
        <f t="shared" si="67"/>
        <v>0</v>
      </c>
    </row>
    <row r="99" spans="1:45" ht="16.5">
      <c r="A99" s="42"/>
      <c r="B99" s="42" t="s">
        <v>10</v>
      </c>
      <c r="C99" s="43">
        <v>41.9</v>
      </c>
      <c r="D99" s="42" t="s">
        <v>88</v>
      </c>
      <c r="E99" s="42">
        <v>80</v>
      </c>
      <c r="F99" s="42"/>
      <c r="G99" s="42"/>
      <c r="I99">
        <f t="shared" si="34"/>
        <v>0</v>
      </c>
      <c r="J99" s="48">
        <f t="shared" si="35"/>
        <v>0</v>
      </c>
      <c r="K99" s="48">
        <f t="shared" si="36"/>
        <v>0</v>
      </c>
      <c r="L99" s="48">
        <f t="shared" si="37"/>
        <v>0</v>
      </c>
      <c r="M99" s="48">
        <f t="shared" si="38"/>
        <v>1</v>
      </c>
      <c r="N99" s="48">
        <f t="shared" si="39"/>
        <v>0</v>
      </c>
      <c r="O99" s="48">
        <f t="shared" si="40"/>
        <v>0</v>
      </c>
      <c r="P99" s="48"/>
      <c r="Q99" s="16">
        <f t="shared" si="41"/>
        <v>0</v>
      </c>
      <c r="R99" s="16">
        <f t="shared" si="42"/>
        <v>0</v>
      </c>
      <c r="S99" s="16">
        <f t="shared" si="43"/>
        <v>1</v>
      </c>
      <c r="T99" s="16">
        <f t="shared" si="44"/>
        <v>0</v>
      </c>
      <c r="U99" s="16">
        <f t="shared" si="45"/>
        <v>0</v>
      </c>
      <c r="V99" s="16">
        <f t="shared" si="46"/>
        <v>0</v>
      </c>
      <c r="W99">
        <f t="shared" si="47"/>
        <v>0</v>
      </c>
      <c r="X99">
        <f t="shared" si="48"/>
        <v>0</v>
      </c>
      <c r="Y99">
        <f t="shared" si="49"/>
        <v>0</v>
      </c>
      <c r="Z99">
        <f t="shared" si="50"/>
        <v>0</v>
      </c>
      <c r="AB99">
        <f t="shared" si="51"/>
        <v>0</v>
      </c>
      <c r="AC99" s="48">
        <f t="shared" si="52"/>
        <v>0</v>
      </c>
      <c r="AD99" s="48">
        <f t="shared" si="53"/>
        <v>0</v>
      </c>
      <c r="AE99" s="48">
        <f t="shared" si="54"/>
        <v>0</v>
      </c>
      <c r="AF99" s="48">
        <f t="shared" si="55"/>
        <v>41.9</v>
      </c>
      <c r="AG99" s="48">
        <f t="shared" si="56"/>
        <v>0</v>
      </c>
      <c r="AH99" s="48">
        <f t="shared" si="57"/>
        <v>0</v>
      </c>
      <c r="AI99" s="48"/>
      <c r="AJ99">
        <f t="shared" si="58"/>
        <v>0</v>
      </c>
      <c r="AK99">
        <f t="shared" si="59"/>
        <v>0</v>
      </c>
      <c r="AL99">
        <f t="shared" si="60"/>
        <v>41.9</v>
      </c>
      <c r="AM99">
        <f t="shared" si="61"/>
        <v>0</v>
      </c>
      <c r="AN99">
        <f t="shared" si="62"/>
        <v>0</v>
      </c>
      <c r="AO99">
        <f t="shared" si="63"/>
        <v>0</v>
      </c>
      <c r="AP99">
        <f t="shared" si="64"/>
        <v>0</v>
      </c>
      <c r="AQ99">
        <f t="shared" si="65"/>
        <v>0</v>
      </c>
      <c r="AR99">
        <f t="shared" si="66"/>
        <v>0</v>
      </c>
      <c r="AS99">
        <f t="shared" si="67"/>
        <v>0</v>
      </c>
    </row>
    <row r="100" spans="1:45" ht="16.5">
      <c r="A100" s="42"/>
      <c r="B100" s="42" t="s">
        <v>14</v>
      </c>
      <c r="C100" s="43">
        <v>52.8</v>
      </c>
      <c r="D100" s="42" t="s">
        <v>34</v>
      </c>
      <c r="E100" s="42">
        <v>80</v>
      </c>
      <c r="F100" s="42"/>
      <c r="G100" s="42"/>
      <c r="I100">
        <f t="shared" si="34"/>
        <v>0</v>
      </c>
      <c r="J100" s="48">
        <f t="shared" si="35"/>
        <v>0</v>
      </c>
      <c r="K100" s="48">
        <f t="shared" si="36"/>
        <v>0</v>
      </c>
      <c r="L100" s="48">
        <f t="shared" si="37"/>
        <v>0</v>
      </c>
      <c r="M100" s="48">
        <f t="shared" si="38"/>
        <v>1</v>
      </c>
      <c r="N100" s="48">
        <f t="shared" si="39"/>
        <v>0</v>
      </c>
      <c r="O100" s="48">
        <f t="shared" si="40"/>
        <v>0</v>
      </c>
      <c r="P100" s="48"/>
      <c r="Q100" s="16">
        <f t="shared" si="41"/>
        <v>0</v>
      </c>
      <c r="R100" s="16">
        <f t="shared" si="42"/>
        <v>0</v>
      </c>
      <c r="S100" s="16">
        <f t="shared" si="43"/>
        <v>1</v>
      </c>
      <c r="T100" s="16">
        <f t="shared" si="44"/>
        <v>0</v>
      </c>
      <c r="U100" s="16">
        <f t="shared" si="45"/>
        <v>0</v>
      </c>
      <c r="V100" s="16">
        <f t="shared" si="46"/>
        <v>0</v>
      </c>
      <c r="W100">
        <f t="shared" si="47"/>
        <v>0</v>
      </c>
      <c r="X100">
        <f t="shared" si="48"/>
        <v>0</v>
      </c>
      <c r="Y100">
        <f t="shared" si="49"/>
        <v>0</v>
      </c>
      <c r="Z100">
        <f t="shared" si="50"/>
        <v>0</v>
      </c>
      <c r="AB100">
        <f t="shared" si="51"/>
        <v>0</v>
      </c>
      <c r="AC100" s="48">
        <f t="shared" si="52"/>
        <v>0</v>
      </c>
      <c r="AD100" s="48">
        <f t="shared" si="53"/>
        <v>0</v>
      </c>
      <c r="AE100" s="48">
        <f t="shared" si="54"/>
        <v>0</v>
      </c>
      <c r="AF100" s="48">
        <f t="shared" si="55"/>
        <v>52.8</v>
      </c>
      <c r="AG100" s="48">
        <f t="shared" si="56"/>
        <v>0</v>
      </c>
      <c r="AH100" s="48">
        <f t="shared" si="57"/>
        <v>0</v>
      </c>
      <c r="AI100" s="48"/>
      <c r="AJ100">
        <f t="shared" si="58"/>
        <v>0</v>
      </c>
      <c r="AK100">
        <f t="shared" si="59"/>
        <v>0</v>
      </c>
      <c r="AL100">
        <f t="shared" si="60"/>
        <v>52.8</v>
      </c>
      <c r="AM100">
        <f t="shared" si="61"/>
        <v>0</v>
      </c>
      <c r="AN100">
        <f t="shared" si="62"/>
        <v>0</v>
      </c>
      <c r="AO100">
        <f t="shared" si="63"/>
        <v>0</v>
      </c>
      <c r="AP100">
        <f t="shared" si="64"/>
        <v>0</v>
      </c>
      <c r="AQ100">
        <f t="shared" si="65"/>
        <v>0</v>
      </c>
      <c r="AR100">
        <f t="shared" si="66"/>
        <v>0</v>
      </c>
      <c r="AS100">
        <f t="shared" si="67"/>
        <v>0</v>
      </c>
    </row>
    <row r="101" spans="1:45" ht="16.5">
      <c r="A101" s="44" t="s">
        <v>89</v>
      </c>
      <c r="B101" s="44" t="s">
        <v>8</v>
      </c>
      <c r="C101" s="45">
        <v>41.2</v>
      </c>
      <c r="D101" s="44" t="s">
        <v>34</v>
      </c>
      <c r="E101" s="44">
        <v>80</v>
      </c>
      <c r="F101" s="44"/>
      <c r="G101" s="44"/>
      <c r="I101">
        <f t="shared" si="34"/>
        <v>0</v>
      </c>
      <c r="J101" s="48">
        <f t="shared" si="35"/>
        <v>0</v>
      </c>
      <c r="K101" s="48">
        <f t="shared" si="36"/>
        <v>0</v>
      </c>
      <c r="L101" s="48">
        <f t="shared" si="37"/>
        <v>0</v>
      </c>
      <c r="M101" s="48">
        <f t="shared" si="38"/>
        <v>1</v>
      </c>
      <c r="N101" s="48">
        <f t="shared" si="39"/>
        <v>0</v>
      </c>
      <c r="O101" s="48">
        <f t="shared" si="40"/>
        <v>0</v>
      </c>
      <c r="P101" s="48"/>
      <c r="Q101" s="16">
        <f t="shared" si="41"/>
        <v>0</v>
      </c>
      <c r="R101" s="16">
        <f t="shared" si="42"/>
        <v>0</v>
      </c>
      <c r="S101" s="16">
        <f t="shared" si="43"/>
        <v>1</v>
      </c>
      <c r="T101" s="16">
        <f t="shared" si="44"/>
        <v>0</v>
      </c>
      <c r="U101" s="16">
        <f t="shared" si="45"/>
        <v>0</v>
      </c>
      <c r="V101" s="16">
        <f t="shared" si="46"/>
        <v>0</v>
      </c>
      <c r="W101">
        <f t="shared" si="47"/>
        <v>0</v>
      </c>
      <c r="X101">
        <f t="shared" si="48"/>
        <v>0</v>
      </c>
      <c r="Y101">
        <f t="shared" si="49"/>
        <v>0</v>
      </c>
      <c r="Z101">
        <f t="shared" si="50"/>
        <v>0</v>
      </c>
      <c r="AB101">
        <f t="shared" si="51"/>
        <v>0</v>
      </c>
      <c r="AC101" s="48">
        <f t="shared" si="52"/>
        <v>0</v>
      </c>
      <c r="AD101" s="48">
        <f t="shared" si="53"/>
        <v>0</v>
      </c>
      <c r="AE101" s="48">
        <f t="shared" si="54"/>
        <v>0</v>
      </c>
      <c r="AF101" s="48">
        <f t="shared" si="55"/>
        <v>41.2</v>
      </c>
      <c r="AG101" s="48">
        <f t="shared" si="56"/>
        <v>0</v>
      </c>
      <c r="AH101" s="48">
        <f t="shared" si="57"/>
        <v>0</v>
      </c>
      <c r="AI101" s="48"/>
      <c r="AJ101">
        <f t="shared" si="58"/>
        <v>0</v>
      </c>
      <c r="AK101">
        <f t="shared" si="59"/>
        <v>0</v>
      </c>
      <c r="AL101">
        <f t="shared" si="60"/>
        <v>41.2</v>
      </c>
      <c r="AM101">
        <f t="shared" si="61"/>
        <v>0</v>
      </c>
      <c r="AN101">
        <f t="shared" si="62"/>
        <v>0</v>
      </c>
      <c r="AO101">
        <f t="shared" si="63"/>
        <v>0</v>
      </c>
      <c r="AP101">
        <f t="shared" si="64"/>
        <v>0</v>
      </c>
      <c r="AQ101">
        <f t="shared" si="65"/>
        <v>0</v>
      </c>
      <c r="AR101">
        <f t="shared" si="66"/>
        <v>0</v>
      </c>
      <c r="AS101">
        <f t="shared" si="67"/>
        <v>0</v>
      </c>
    </row>
    <row r="102" spans="1:45" ht="16.5">
      <c r="A102" s="44"/>
      <c r="B102" s="44" t="s">
        <v>10</v>
      </c>
      <c r="C102" s="45">
        <v>20.65</v>
      </c>
      <c r="D102" s="44" t="s">
        <v>34</v>
      </c>
      <c r="E102" s="44">
        <v>80</v>
      </c>
      <c r="F102" s="44"/>
      <c r="G102" s="44"/>
      <c r="I102">
        <f t="shared" si="34"/>
        <v>0</v>
      </c>
      <c r="J102" s="48">
        <f t="shared" si="35"/>
        <v>0</v>
      </c>
      <c r="K102" s="48">
        <f t="shared" si="36"/>
        <v>0</v>
      </c>
      <c r="L102" s="48">
        <f t="shared" si="37"/>
        <v>0</v>
      </c>
      <c r="M102" s="48">
        <f t="shared" si="38"/>
        <v>1</v>
      </c>
      <c r="N102" s="48">
        <f t="shared" si="39"/>
        <v>0</v>
      </c>
      <c r="O102" s="48">
        <f t="shared" si="40"/>
        <v>0</v>
      </c>
      <c r="P102" s="48"/>
      <c r="Q102" s="16">
        <f t="shared" si="41"/>
        <v>0</v>
      </c>
      <c r="R102" s="16">
        <f t="shared" si="42"/>
        <v>0</v>
      </c>
      <c r="S102" s="16">
        <f t="shared" si="43"/>
        <v>1</v>
      </c>
      <c r="T102" s="16">
        <f t="shared" si="44"/>
        <v>0</v>
      </c>
      <c r="U102" s="16">
        <f t="shared" si="45"/>
        <v>0</v>
      </c>
      <c r="V102" s="16">
        <f t="shared" si="46"/>
        <v>0</v>
      </c>
      <c r="W102">
        <f t="shared" si="47"/>
        <v>0</v>
      </c>
      <c r="X102">
        <f t="shared" si="48"/>
        <v>0</v>
      </c>
      <c r="Y102">
        <f t="shared" si="49"/>
        <v>0</v>
      </c>
      <c r="Z102">
        <f t="shared" si="50"/>
        <v>0</v>
      </c>
      <c r="AB102">
        <f t="shared" si="51"/>
        <v>0</v>
      </c>
      <c r="AC102" s="48">
        <f t="shared" si="52"/>
        <v>0</v>
      </c>
      <c r="AD102" s="48">
        <f t="shared" si="53"/>
        <v>0</v>
      </c>
      <c r="AE102" s="48">
        <f t="shared" si="54"/>
        <v>0</v>
      </c>
      <c r="AF102" s="48">
        <f t="shared" si="55"/>
        <v>20.65</v>
      </c>
      <c r="AG102" s="48">
        <f t="shared" si="56"/>
        <v>0</v>
      </c>
      <c r="AH102" s="48">
        <f t="shared" si="57"/>
        <v>0</v>
      </c>
      <c r="AI102" s="48"/>
      <c r="AJ102">
        <f t="shared" si="58"/>
        <v>0</v>
      </c>
      <c r="AK102">
        <f t="shared" si="59"/>
        <v>0</v>
      </c>
      <c r="AL102">
        <f t="shared" si="60"/>
        <v>20.65</v>
      </c>
      <c r="AM102">
        <f t="shared" si="61"/>
        <v>0</v>
      </c>
      <c r="AN102">
        <f t="shared" si="62"/>
        <v>0</v>
      </c>
      <c r="AO102">
        <f t="shared" si="63"/>
        <v>0</v>
      </c>
      <c r="AP102">
        <f t="shared" si="64"/>
        <v>0</v>
      </c>
      <c r="AQ102">
        <f t="shared" si="65"/>
        <v>0</v>
      </c>
      <c r="AR102">
        <f t="shared" si="66"/>
        <v>0</v>
      </c>
      <c r="AS102">
        <f t="shared" si="67"/>
        <v>0</v>
      </c>
    </row>
    <row r="103" spans="1:45" ht="16.5">
      <c r="A103" s="44"/>
      <c r="B103" s="44" t="s">
        <v>90</v>
      </c>
      <c r="C103" s="45">
        <v>31.7</v>
      </c>
      <c r="D103" s="44" t="s">
        <v>34</v>
      </c>
      <c r="E103" s="44">
        <v>100</v>
      </c>
      <c r="F103" s="44"/>
      <c r="G103" s="44"/>
      <c r="I103">
        <f t="shared" si="34"/>
        <v>0</v>
      </c>
      <c r="J103" s="48">
        <f t="shared" si="35"/>
        <v>0</v>
      </c>
      <c r="K103" s="48">
        <f t="shared" si="36"/>
        <v>1</v>
      </c>
      <c r="L103" s="48">
        <f t="shared" si="37"/>
        <v>0</v>
      </c>
      <c r="M103" s="48">
        <f t="shared" si="38"/>
        <v>0</v>
      </c>
      <c r="N103" s="48">
        <f t="shared" si="39"/>
        <v>0</v>
      </c>
      <c r="O103" s="48">
        <f t="shared" si="40"/>
        <v>0</v>
      </c>
      <c r="P103" s="48"/>
      <c r="Q103" s="16">
        <f t="shared" si="41"/>
        <v>0</v>
      </c>
      <c r="R103" s="16">
        <f t="shared" si="42"/>
        <v>0</v>
      </c>
      <c r="S103" s="16">
        <f t="shared" si="43"/>
        <v>1</v>
      </c>
      <c r="T103" s="16">
        <f t="shared" si="44"/>
        <v>0</v>
      </c>
      <c r="U103" s="16">
        <f t="shared" si="45"/>
        <v>0</v>
      </c>
      <c r="V103" s="16">
        <f t="shared" si="46"/>
        <v>0</v>
      </c>
      <c r="W103">
        <f t="shared" si="47"/>
        <v>0</v>
      </c>
      <c r="X103">
        <f t="shared" si="48"/>
        <v>0</v>
      </c>
      <c r="Y103">
        <f t="shared" si="49"/>
        <v>0</v>
      </c>
      <c r="Z103">
        <f t="shared" si="50"/>
        <v>0</v>
      </c>
      <c r="AB103">
        <f t="shared" si="51"/>
        <v>0</v>
      </c>
      <c r="AC103" s="48">
        <f t="shared" si="52"/>
        <v>0</v>
      </c>
      <c r="AD103" s="48">
        <f t="shared" si="53"/>
        <v>31.7</v>
      </c>
      <c r="AE103" s="48">
        <f t="shared" si="54"/>
        <v>0</v>
      </c>
      <c r="AF103" s="48">
        <f t="shared" si="55"/>
        <v>0</v>
      </c>
      <c r="AG103" s="48">
        <f t="shared" si="56"/>
        <v>0</v>
      </c>
      <c r="AH103" s="48">
        <f t="shared" si="57"/>
        <v>0</v>
      </c>
      <c r="AI103" s="48"/>
      <c r="AJ103">
        <f t="shared" si="58"/>
        <v>0</v>
      </c>
      <c r="AK103">
        <f t="shared" si="59"/>
        <v>0</v>
      </c>
      <c r="AL103">
        <f t="shared" si="60"/>
        <v>31.7</v>
      </c>
      <c r="AM103">
        <f t="shared" si="61"/>
        <v>0</v>
      </c>
      <c r="AN103">
        <f t="shared" si="62"/>
        <v>0</v>
      </c>
      <c r="AO103">
        <f t="shared" si="63"/>
        <v>0</v>
      </c>
      <c r="AP103">
        <f t="shared" si="64"/>
        <v>0</v>
      </c>
      <c r="AQ103">
        <f t="shared" si="65"/>
        <v>0</v>
      </c>
      <c r="AR103">
        <f t="shared" si="66"/>
        <v>0</v>
      </c>
      <c r="AS103">
        <f t="shared" si="67"/>
        <v>0</v>
      </c>
    </row>
    <row r="104" spans="1:45" ht="16.5">
      <c r="A104" s="42" t="s">
        <v>91</v>
      </c>
      <c r="B104" s="42" t="s">
        <v>8</v>
      </c>
      <c r="C104" s="43">
        <v>25.36</v>
      </c>
      <c r="D104" s="42" t="s">
        <v>34</v>
      </c>
      <c r="E104" s="42">
        <v>80</v>
      </c>
      <c r="F104" s="42"/>
      <c r="G104" s="42"/>
      <c r="I104">
        <f t="shared" si="34"/>
        <v>0</v>
      </c>
      <c r="J104" s="48">
        <f t="shared" si="35"/>
        <v>0</v>
      </c>
      <c r="K104" s="48">
        <f t="shared" si="36"/>
        <v>0</v>
      </c>
      <c r="L104" s="48">
        <f t="shared" si="37"/>
        <v>0</v>
      </c>
      <c r="M104" s="48">
        <f t="shared" si="38"/>
        <v>1</v>
      </c>
      <c r="N104" s="48">
        <f t="shared" si="39"/>
        <v>0</v>
      </c>
      <c r="O104" s="48">
        <f t="shared" si="40"/>
        <v>0</v>
      </c>
      <c r="P104" s="48"/>
      <c r="Q104" s="16">
        <f t="shared" si="41"/>
        <v>0</v>
      </c>
      <c r="R104" s="16">
        <f t="shared" si="42"/>
        <v>0</v>
      </c>
      <c r="S104" s="16">
        <f t="shared" si="43"/>
        <v>1</v>
      </c>
      <c r="T104" s="16">
        <f t="shared" si="44"/>
        <v>0</v>
      </c>
      <c r="U104" s="16">
        <f t="shared" si="45"/>
        <v>0</v>
      </c>
      <c r="V104" s="16">
        <f t="shared" si="46"/>
        <v>0</v>
      </c>
      <c r="W104">
        <f t="shared" si="47"/>
        <v>0</v>
      </c>
      <c r="X104">
        <f t="shared" si="48"/>
        <v>0</v>
      </c>
      <c r="Y104">
        <f t="shared" si="49"/>
        <v>0</v>
      </c>
      <c r="Z104">
        <f t="shared" si="50"/>
        <v>0</v>
      </c>
      <c r="AB104">
        <f t="shared" si="51"/>
        <v>0</v>
      </c>
      <c r="AC104" s="48">
        <f t="shared" si="52"/>
        <v>0</v>
      </c>
      <c r="AD104" s="48">
        <f t="shared" si="53"/>
        <v>0</v>
      </c>
      <c r="AE104" s="48">
        <f t="shared" si="54"/>
        <v>0</v>
      </c>
      <c r="AF104" s="48">
        <f t="shared" si="55"/>
        <v>25.36</v>
      </c>
      <c r="AG104" s="48">
        <f t="shared" si="56"/>
        <v>0</v>
      </c>
      <c r="AH104" s="48">
        <f t="shared" si="57"/>
        <v>0</v>
      </c>
      <c r="AI104" s="48"/>
      <c r="AJ104">
        <f t="shared" si="58"/>
        <v>0</v>
      </c>
      <c r="AK104">
        <f t="shared" si="59"/>
        <v>0</v>
      </c>
      <c r="AL104">
        <f t="shared" si="60"/>
        <v>25.36</v>
      </c>
      <c r="AM104">
        <f t="shared" si="61"/>
        <v>0</v>
      </c>
      <c r="AN104">
        <f t="shared" si="62"/>
        <v>0</v>
      </c>
      <c r="AO104">
        <f t="shared" si="63"/>
        <v>0</v>
      </c>
      <c r="AP104">
        <f t="shared" si="64"/>
        <v>0</v>
      </c>
      <c r="AQ104">
        <f t="shared" si="65"/>
        <v>0</v>
      </c>
      <c r="AR104">
        <f t="shared" si="66"/>
        <v>0</v>
      </c>
      <c r="AS104">
        <f t="shared" si="67"/>
        <v>0</v>
      </c>
    </row>
    <row r="105" spans="1:45" ht="16.5">
      <c r="A105" s="42"/>
      <c r="B105" s="42" t="s">
        <v>10</v>
      </c>
      <c r="C105" s="43">
        <v>26.8</v>
      </c>
      <c r="D105" s="42" t="s">
        <v>34</v>
      </c>
      <c r="E105" s="42">
        <v>80</v>
      </c>
      <c r="F105" s="42"/>
      <c r="G105" s="42"/>
      <c r="I105">
        <f t="shared" si="34"/>
        <v>0</v>
      </c>
      <c r="J105" s="48">
        <f t="shared" si="35"/>
        <v>0</v>
      </c>
      <c r="K105" s="48">
        <f t="shared" si="36"/>
        <v>0</v>
      </c>
      <c r="L105" s="48">
        <f t="shared" si="37"/>
        <v>0</v>
      </c>
      <c r="M105" s="48">
        <f t="shared" si="38"/>
        <v>1</v>
      </c>
      <c r="N105" s="48">
        <f t="shared" si="39"/>
        <v>0</v>
      </c>
      <c r="O105" s="48">
        <f t="shared" si="40"/>
        <v>0</v>
      </c>
      <c r="P105" s="48"/>
      <c r="Q105" s="16">
        <f t="shared" si="41"/>
        <v>0</v>
      </c>
      <c r="R105" s="16">
        <f t="shared" si="42"/>
        <v>0</v>
      </c>
      <c r="S105" s="16">
        <f t="shared" si="43"/>
        <v>1</v>
      </c>
      <c r="T105" s="16">
        <f t="shared" si="44"/>
        <v>0</v>
      </c>
      <c r="U105" s="16">
        <f t="shared" si="45"/>
        <v>0</v>
      </c>
      <c r="V105" s="16">
        <f t="shared" si="46"/>
        <v>0</v>
      </c>
      <c r="W105">
        <f t="shared" si="47"/>
        <v>0</v>
      </c>
      <c r="X105">
        <f t="shared" si="48"/>
        <v>0</v>
      </c>
      <c r="Y105">
        <f t="shared" si="49"/>
        <v>0</v>
      </c>
      <c r="Z105">
        <f t="shared" si="50"/>
        <v>0</v>
      </c>
      <c r="AB105">
        <f t="shared" si="51"/>
        <v>0</v>
      </c>
      <c r="AC105" s="48">
        <f t="shared" si="52"/>
        <v>0</v>
      </c>
      <c r="AD105" s="48">
        <f t="shared" si="53"/>
        <v>0</v>
      </c>
      <c r="AE105" s="48">
        <f t="shared" si="54"/>
        <v>0</v>
      </c>
      <c r="AF105" s="48">
        <f t="shared" si="55"/>
        <v>26.8</v>
      </c>
      <c r="AG105" s="48">
        <f t="shared" si="56"/>
        <v>0</v>
      </c>
      <c r="AH105" s="48">
        <f t="shared" si="57"/>
        <v>0</v>
      </c>
      <c r="AI105" s="48"/>
      <c r="AJ105">
        <f t="shared" si="58"/>
        <v>0</v>
      </c>
      <c r="AK105">
        <f t="shared" si="59"/>
        <v>0</v>
      </c>
      <c r="AL105">
        <f t="shared" si="60"/>
        <v>26.8</v>
      </c>
      <c r="AM105">
        <f t="shared" si="61"/>
        <v>0</v>
      </c>
      <c r="AN105">
        <f t="shared" si="62"/>
        <v>0</v>
      </c>
      <c r="AO105">
        <f t="shared" si="63"/>
        <v>0</v>
      </c>
      <c r="AP105">
        <f t="shared" si="64"/>
        <v>0</v>
      </c>
      <c r="AQ105">
        <f t="shared" si="65"/>
        <v>0</v>
      </c>
      <c r="AR105">
        <f t="shared" si="66"/>
        <v>0</v>
      </c>
      <c r="AS105">
        <f t="shared" si="67"/>
        <v>0</v>
      </c>
    </row>
    <row r="106" spans="1:45" ht="16.5">
      <c r="A106" s="42"/>
      <c r="B106" s="42" t="s">
        <v>12</v>
      </c>
      <c r="C106" s="43">
        <v>39.15</v>
      </c>
      <c r="D106" s="42" t="s">
        <v>34</v>
      </c>
      <c r="E106" s="42">
        <v>80</v>
      </c>
      <c r="F106" s="42"/>
      <c r="G106" s="42"/>
      <c r="I106">
        <f t="shared" si="34"/>
        <v>0</v>
      </c>
      <c r="J106" s="48">
        <f t="shared" si="35"/>
        <v>0</v>
      </c>
      <c r="K106" s="48">
        <f t="shared" si="36"/>
        <v>0</v>
      </c>
      <c r="L106" s="48">
        <f t="shared" si="37"/>
        <v>0</v>
      </c>
      <c r="M106" s="48">
        <f t="shared" si="38"/>
        <v>1</v>
      </c>
      <c r="N106" s="48">
        <f t="shared" si="39"/>
        <v>0</v>
      </c>
      <c r="O106" s="48">
        <f t="shared" si="40"/>
        <v>0</v>
      </c>
      <c r="P106" s="48"/>
      <c r="Q106" s="16">
        <f t="shared" si="41"/>
        <v>0</v>
      </c>
      <c r="R106" s="16">
        <f t="shared" si="42"/>
        <v>0</v>
      </c>
      <c r="S106" s="16">
        <f t="shared" si="43"/>
        <v>1</v>
      </c>
      <c r="T106" s="16">
        <f t="shared" si="44"/>
        <v>0</v>
      </c>
      <c r="U106" s="16">
        <f t="shared" si="45"/>
        <v>0</v>
      </c>
      <c r="V106" s="16">
        <f t="shared" si="46"/>
        <v>0</v>
      </c>
      <c r="W106">
        <f t="shared" si="47"/>
        <v>0</v>
      </c>
      <c r="X106">
        <f t="shared" si="48"/>
        <v>0</v>
      </c>
      <c r="Y106">
        <f t="shared" si="49"/>
        <v>0</v>
      </c>
      <c r="Z106">
        <f t="shared" si="50"/>
        <v>0</v>
      </c>
      <c r="AB106">
        <f t="shared" si="51"/>
        <v>0</v>
      </c>
      <c r="AC106" s="48">
        <f t="shared" si="52"/>
        <v>0</v>
      </c>
      <c r="AD106" s="48">
        <f t="shared" si="53"/>
        <v>0</v>
      </c>
      <c r="AE106" s="48">
        <f t="shared" si="54"/>
        <v>0</v>
      </c>
      <c r="AF106" s="48">
        <f t="shared" si="55"/>
        <v>39.15</v>
      </c>
      <c r="AG106" s="48">
        <f t="shared" si="56"/>
        <v>0</v>
      </c>
      <c r="AH106" s="48">
        <f t="shared" si="57"/>
        <v>0</v>
      </c>
      <c r="AI106" s="48"/>
      <c r="AJ106">
        <f t="shared" si="58"/>
        <v>0</v>
      </c>
      <c r="AK106">
        <f t="shared" si="59"/>
        <v>0</v>
      </c>
      <c r="AL106">
        <f t="shared" si="60"/>
        <v>39.15</v>
      </c>
      <c r="AM106">
        <f t="shared" si="61"/>
        <v>0</v>
      </c>
      <c r="AN106">
        <f t="shared" si="62"/>
        <v>0</v>
      </c>
      <c r="AO106">
        <f t="shared" si="63"/>
        <v>0</v>
      </c>
      <c r="AP106">
        <f t="shared" si="64"/>
        <v>0</v>
      </c>
      <c r="AQ106">
        <f t="shared" si="65"/>
        <v>0</v>
      </c>
      <c r="AR106">
        <f t="shared" si="66"/>
        <v>0</v>
      </c>
      <c r="AS106">
        <f t="shared" si="67"/>
        <v>0</v>
      </c>
    </row>
    <row r="107" spans="1:45" ht="16.5">
      <c r="A107" s="44" t="s">
        <v>92</v>
      </c>
      <c r="B107" s="44" t="s">
        <v>8</v>
      </c>
      <c r="C107" s="45">
        <v>53.6</v>
      </c>
      <c r="D107" s="44" t="s">
        <v>34</v>
      </c>
      <c r="E107" s="44">
        <v>80</v>
      </c>
      <c r="F107" s="44"/>
      <c r="G107" s="44"/>
      <c r="I107">
        <f t="shared" si="34"/>
        <v>0</v>
      </c>
      <c r="J107" s="48">
        <f t="shared" si="35"/>
        <v>0</v>
      </c>
      <c r="K107" s="48">
        <f t="shared" si="36"/>
        <v>0</v>
      </c>
      <c r="L107" s="48">
        <f t="shared" si="37"/>
        <v>0</v>
      </c>
      <c r="M107" s="48">
        <f t="shared" si="38"/>
        <v>1</v>
      </c>
      <c r="N107" s="48">
        <f t="shared" si="39"/>
        <v>0</v>
      </c>
      <c r="O107" s="48">
        <f t="shared" si="40"/>
        <v>0</v>
      </c>
      <c r="P107" s="48"/>
      <c r="Q107" s="16">
        <f t="shared" si="41"/>
        <v>0</v>
      </c>
      <c r="R107" s="16">
        <f t="shared" si="42"/>
        <v>0</v>
      </c>
      <c r="S107" s="16">
        <f t="shared" si="43"/>
        <v>1</v>
      </c>
      <c r="T107" s="16">
        <f t="shared" si="44"/>
        <v>0</v>
      </c>
      <c r="U107" s="16">
        <f t="shared" si="45"/>
        <v>0</v>
      </c>
      <c r="V107" s="16">
        <f t="shared" si="46"/>
        <v>0</v>
      </c>
      <c r="W107">
        <f t="shared" si="47"/>
        <v>0</v>
      </c>
      <c r="X107">
        <f t="shared" si="48"/>
        <v>0</v>
      </c>
      <c r="Y107">
        <f t="shared" si="49"/>
        <v>0</v>
      </c>
      <c r="Z107">
        <f t="shared" si="50"/>
        <v>0</v>
      </c>
      <c r="AB107">
        <f t="shared" si="51"/>
        <v>0</v>
      </c>
      <c r="AC107" s="48">
        <f t="shared" si="52"/>
        <v>0</v>
      </c>
      <c r="AD107" s="48">
        <f t="shared" si="53"/>
        <v>0</v>
      </c>
      <c r="AE107" s="48">
        <f t="shared" si="54"/>
        <v>0</v>
      </c>
      <c r="AF107" s="48">
        <f t="shared" si="55"/>
        <v>53.6</v>
      </c>
      <c r="AG107" s="48">
        <f t="shared" si="56"/>
        <v>0</v>
      </c>
      <c r="AH107" s="48">
        <f t="shared" si="57"/>
        <v>0</v>
      </c>
      <c r="AI107" s="48"/>
      <c r="AJ107">
        <f t="shared" si="58"/>
        <v>0</v>
      </c>
      <c r="AK107">
        <f t="shared" si="59"/>
        <v>0</v>
      </c>
      <c r="AL107">
        <f t="shared" si="60"/>
        <v>53.6</v>
      </c>
      <c r="AM107">
        <f t="shared" si="61"/>
        <v>0</v>
      </c>
      <c r="AN107">
        <f t="shared" si="62"/>
        <v>0</v>
      </c>
      <c r="AO107">
        <f t="shared" si="63"/>
        <v>0</v>
      </c>
      <c r="AP107">
        <f t="shared" si="64"/>
        <v>0</v>
      </c>
      <c r="AQ107">
        <f t="shared" si="65"/>
        <v>0</v>
      </c>
      <c r="AR107">
        <f t="shared" si="66"/>
        <v>0</v>
      </c>
      <c r="AS107">
        <f t="shared" si="67"/>
        <v>0</v>
      </c>
    </row>
    <row r="108" spans="1:45" ht="16.5">
      <c r="A108" s="44"/>
      <c r="B108" s="44" t="s">
        <v>10</v>
      </c>
      <c r="C108" s="45">
        <v>31.1</v>
      </c>
      <c r="D108" s="44" t="s">
        <v>34</v>
      </c>
      <c r="E108" s="44">
        <v>80</v>
      </c>
      <c r="F108" s="44"/>
      <c r="G108" s="44"/>
      <c r="I108">
        <f t="shared" si="34"/>
        <v>0</v>
      </c>
      <c r="J108" s="48">
        <f t="shared" si="35"/>
        <v>0</v>
      </c>
      <c r="K108" s="48">
        <f t="shared" si="36"/>
        <v>0</v>
      </c>
      <c r="L108" s="48">
        <f t="shared" si="37"/>
        <v>0</v>
      </c>
      <c r="M108" s="48">
        <f t="shared" si="38"/>
        <v>1</v>
      </c>
      <c r="N108" s="48">
        <f t="shared" si="39"/>
        <v>0</v>
      </c>
      <c r="O108" s="48">
        <f t="shared" si="40"/>
        <v>0</v>
      </c>
      <c r="P108" s="48"/>
      <c r="Q108" s="16">
        <f t="shared" si="41"/>
        <v>0</v>
      </c>
      <c r="R108" s="16">
        <f t="shared" si="42"/>
        <v>0</v>
      </c>
      <c r="S108" s="16">
        <f t="shared" si="43"/>
        <v>1</v>
      </c>
      <c r="T108" s="16">
        <f t="shared" si="44"/>
        <v>0</v>
      </c>
      <c r="U108" s="16">
        <f t="shared" si="45"/>
        <v>0</v>
      </c>
      <c r="V108" s="16">
        <f t="shared" si="46"/>
        <v>0</v>
      </c>
      <c r="W108">
        <f t="shared" si="47"/>
        <v>0</v>
      </c>
      <c r="X108">
        <f t="shared" si="48"/>
        <v>0</v>
      </c>
      <c r="Y108">
        <f t="shared" si="49"/>
        <v>0</v>
      </c>
      <c r="Z108">
        <f t="shared" si="50"/>
        <v>0</v>
      </c>
      <c r="AB108">
        <f t="shared" si="51"/>
        <v>0</v>
      </c>
      <c r="AC108" s="48">
        <f t="shared" si="52"/>
        <v>0</v>
      </c>
      <c r="AD108" s="48">
        <f t="shared" si="53"/>
        <v>0</v>
      </c>
      <c r="AE108" s="48">
        <f t="shared" si="54"/>
        <v>0</v>
      </c>
      <c r="AF108" s="48">
        <f t="shared" si="55"/>
        <v>31.1</v>
      </c>
      <c r="AG108" s="48">
        <f t="shared" si="56"/>
        <v>0</v>
      </c>
      <c r="AH108" s="48">
        <f t="shared" si="57"/>
        <v>0</v>
      </c>
      <c r="AI108" s="48"/>
      <c r="AJ108">
        <f t="shared" si="58"/>
        <v>0</v>
      </c>
      <c r="AK108">
        <f t="shared" si="59"/>
        <v>0</v>
      </c>
      <c r="AL108">
        <f t="shared" si="60"/>
        <v>31.1</v>
      </c>
      <c r="AM108">
        <f t="shared" si="61"/>
        <v>0</v>
      </c>
      <c r="AN108">
        <f t="shared" si="62"/>
        <v>0</v>
      </c>
      <c r="AO108">
        <f t="shared" si="63"/>
        <v>0</v>
      </c>
      <c r="AP108">
        <f t="shared" si="64"/>
        <v>0</v>
      </c>
      <c r="AQ108">
        <f t="shared" si="65"/>
        <v>0</v>
      </c>
      <c r="AR108">
        <f t="shared" si="66"/>
        <v>0</v>
      </c>
      <c r="AS108">
        <f t="shared" si="67"/>
        <v>0</v>
      </c>
    </row>
    <row r="109" spans="1:45" ht="16.5">
      <c r="A109" s="44"/>
      <c r="B109" s="44" t="s">
        <v>14</v>
      </c>
      <c r="C109" s="45">
        <v>20.8</v>
      </c>
      <c r="D109" s="44" t="s">
        <v>34</v>
      </c>
      <c r="E109" s="44">
        <v>80</v>
      </c>
      <c r="F109" s="44"/>
      <c r="G109" s="44"/>
      <c r="I109">
        <f t="shared" si="34"/>
        <v>0</v>
      </c>
      <c r="J109" s="48">
        <f t="shared" si="35"/>
        <v>0</v>
      </c>
      <c r="K109" s="48">
        <f t="shared" si="36"/>
        <v>0</v>
      </c>
      <c r="L109" s="48">
        <f t="shared" si="37"/>
        <v>0</v>
      </c>
      <c r="M109" s="48">
        <f t="shared" si="38"/>
        <v>1</v>
      </c>
      <c r="N109" s="48">
        <f t="shared" si="39"/>
        <v>0</v>
      </c>
      <c r="O109" s="48">
        <f t="shared" si="40"/>
        <v>0</v>
      </c>
      <c r="P109" s="48"/>
      <c r="Q109" s="16">
        <f t="shared" si="41"/>
        <v>0</v>
      </c>
      <c r="R109" s="16">
        <f t="shared" si="42"/>
        <v>0</v>
      </c>
      <c r="S109" s="16">
        <f t="shared" si="43"/>
        <v>1</v>
      </c>
      <c r="T109" s="16">
        <f t="shared" si="44"/>
        <v>0</v>
      </c>
      <c r="U109" s="16">
        <f t="shared" si="45"/>
        <v>0</v>
      </c>
      <c r="V109" s="16">
        <f t="shared" si="46"/>
        <v>0</v>
      </c>
      <c r="W109">
        <f t="shared" si="47"/>
        <v>0</v>
      </c>
      <c r="X109">
        <f t="shared" si="48"/>
        <v>0</v>
      </c>
      <c r="Y109">
        <f t="shared" si="49"/>
        <v>0</v>
      </c>
      <c r="Z109">
        <f t="shared" si="50"/>
        <v>0</v>
      </c>
      <c r="AB109">
        <f t="shared" si="51"/>
        <v>0</v>
      </c>
      <c r="AC109" s="48">
        <f t="shared" si="52"/>
        <v>0</v>
      </c>
      <c r="AD109" s="48">
        <f t="shared" si="53"/>
        <v>0</v>
      </c>
      <c r="AE109" s="48">
        <f t="shared" si="54"/>
        <v>0</v>
      </c>
      <c r="AF109" s="48">
        <f t="shared" si="55"/>
        <v>20.8</v>
      </c>
      <c r="AG109" s="48">
        <f t="shared" si="56"/>
        <v>0</v>
      </c>
      <c r="AH109" s="48">
        <f t="shared" si="57"/>
        <v>0</v>
      </c>
      <c r="AI109" s="48"/>
      <c r="AJ109">
        <f t="shared" si="58"/>
        <v>0</v>
      </c>
      <c r="AK109">
        <f t="shared" si="59"/>
        <v>0</v>
      </c>
      <c r="AL109">
        <f t="shared" si="60"/>
        <v>20.8</v>
      </c>
      <c r="AM109">
        <f t="shared" si="61"/>
        <v>0</v>
      </c>
      <c r="AN109">
        <f t="shared" si="62"/>
        <v>0</v>
      </c>
      <c r="AO109">
        <f t="shared" si="63"/>
        <v>0</v>
      </c>
      <c r="AP109">
        <f t="shared" si="64"/>
        <v>0</v>
      </c>
      <c r="AQ109">
        <f t="shared" si="65"/>
        <v>0</v>
      </c>
      <c r="AR109">
        <f t="shared" si="66"/>
        <v>0</v>
      </c>
      <c r="AS109">
        <f t="shared" si="67"/>
        <v>0</v>
      </c>
    </row>
    <row r="110" spans="1:45" ht="16.5">
      <c r="A110" s="42" t="s">
        <v>93</v>
      </c>
      <c r="B110" s="42" t="s">
        <v>8</v>
      </c>
      <c r="C110" s="43">
        <v>46.164999999999999</v>
      </c>
      <c r="D110" s="42" t="s">
        <v>34</v>
      </c>
      <c r="E110" s="42">
        <v>80</v>
      </c>
      <c r="F110" s="42"/>
      <c r="G110" s="42"/>
      <c r="I110">
        <f t="shared" si="34"/>
        <v>0</v>
      </c>
      <c r="J110" s="48">
        <f t="shared" si="35"/>
        <v>0</v>
      </c>
      <c r="K110" s="48">
        <f t="shared" si="36"/>
        <v>0</v>
      </c>
      <c r="L110" s="48">
        <f t="shared" si="37"/>
        <v>0</v>
      </c>
      <c r="M110" s="48">
        <f t="shared" si="38"/>
        <v>1</v>
      </c>
      <c r="N110" s="48">
        <f t="shared" si="39"/>
        <v>0</v>
      </c>
      <c r="O110" s="48">
        <f t="shared" si="40"/>
        <v>0</v>
      </c>
      <c r="P110" s="48"/>
      <c r="Q110" s="16">
        <f t="shared" si="41"/>
        <v>0</v>
      </c>
      <c r="R110" s="16">
        <f t="shared" si="42"/>
        <v>0</v>
      </c>
      <c r="S110" s="16">
        <f t="shared" si="43"/>
        <v>1</v>
      </c>
      <c r="T110" s="16">
        <f t="shared" si="44"/>
        <v>0</v>
      </c>
      <c r="U110" s="16">
        <f t="shared" si="45"/>
        <v>0</v>
      </c>
      <c r="V110" s="16">
        <f t="shared" si="46"/>
        <v>0</v>
      </c>
      <c r="W110">
        <f t="shared" si="47"/>
        <v>0</v>
      </c>
      <c r="X110">
        <f t="shared" si="48"/>
        <v>0</v>
      </c>
      <c r="Y110">
        <f t="shared" si="49"/>
        <v>0</v>
      </c>
      <c r="Z110">
        <f t="shared" si="50"/>
        <v>0</v>
      </c>
      <c r="AB110">
        <f t="shared" si="51"/>
        <v>0</v>
      </c>
      <c r="AC110" s="48">
        <f t="shared" si="52"/>
        <v>0</v>
      </c>
      <c r="AD110" s="48">
        <f t="shared" si="53"/>
        <v>0</v>
      </c>
      <c r="AE110" s="48">
        <f t="shared" si="54"/>
        <v>0</v>
      </c>
      <c r="AF110" s="48">
        <f t="shared" si="55"/>
        <v>46.164999999999999</v>
      </c>
      <c r="AG110" s="48">
        <f t="shared" si="56"/>
        <v>0</v>
      </c>
      <c r="AH110" s="48">
        <f t="shared" si="57"/>
        <v>0</v>
      </c>
      <c r="AI110" s="48"/>
      <c r="AJ110">
        <f t="shared" si="58"/>
        <v>0</v>
      </c>
      <c r="AK110">
        <f t="shared" si="59"/>
        <v>0</v>
      </c>
      <c r="AL110">
        <f t="shared" si="60"/>
        <v>46.164999999999999</v>
      </c>
      <c r="AM110">
        <f t="shared" si="61"/>
        <v>0</v>
      </c>
      <c r="AN110">
        <f t="shared" si="62"/>
        <v>0</v>
      </c>
      <c r="AO110">
        <f t="shared" si="63"/>
        <v>0</v>
      </c>
      <c r="AP110">
        <f t="shared" si="64"/>
        <v>0</v>
      </c>
      <c r="AQ110">
        <f t="shared" si="65"/>
        <v>0</v>
      </c>
      <c r="AR110">
        <f t="shared" si="66"/>
        <v>0</v>
      </c>
      <c r="AS110">
        <f t="shared" si="67"/>
        <v>0</v>
      </c>
    </row>
    <row r="111" spans="1:45" ht="16.5">
      <c r="A111" s="42"/>
      <c r="B111" s="42" t="s">
        <v>10</v>
      </c>
      <c r="C111" s="43">
        <v>28.35</v>
      </c>
      <c r="D111" s="42" t="s">
        <v>34</v>
      </c>
      <c r="E111" s="42">
        <v>80</v>
      </c>
      <c r="F111" s="42"/>
      <c r="G111" s="42"/>
      <c r="I111">
        <f t="shared" si="34"/>
        <v>0</v>
      </c>
      <c r="J111" s="48">
        <f t="shared" si="35"/>
        <v>0</v>
      </c>
      <c r="K111" s="48">
        <f t="shared" si="36"/>
        <v>0</v>
      </c>
      <c r="L111" s="48">
        <f t="shared" si="37"/>
        <v>0</v>
      </c>
      <c r="M111" s="48">
        <f t="shared" si="38"/>
        <v>1</v>
      </c>
      <c r="N111" s="48">
        <f t="shared" si="39"/>
        <v>0</v>
      </c>
      <c r="O111" s="48">
        <f t="shared" si="40"/>
        <v>0</v>
      </c>
      <c r="P111" s="48"/>
      <c r="Q111" s="16">
        <f t="shared" si="41"/>
        <v>0</v>
      </c>
      <c r="R111" s="16">
        <f t="shared" si="42"/>
        <v>0</v>
      </c>
      <c r="S111" s="16">
        <f t="shared" si="43"/>
        <v>1</v>
      </c>
      <c r="T111" s="16">
        <f t="shared" si="44"/>
        <v>0</v>
      </c>
      <c r="U111" s="16">
        <f t="shared" si="45"/>
        <v>0</v>
      </c>
      <c r="V111" s="16">
        <f t="shared" si="46"/>
        <v>0</v>
      </c>
      <c r="W111">
        <f t="shared" si="47"/>
        <v>0</v>
      </c>
      <c r="X111">
        <f t="shared" si="48"/>
        <v>0</v>
      </c>
      <c r="Y111">
        <f t="shared" si="49"/>
        <v>0</v>
      </c>
      <c r="Z111">
        <f t="shared" si="50"/>
        <v>0</v>
      </c>
      <c r="AB111">
        <f t="shared" si="51"/>
        <v>0</v>
      </c>
      <c r="AC111" s="48">
        <f t="shared" si="52"/>
        <v>0</v>
      </c>
      <c r="AD111" s="48">
        <f t="shared" si="53"/>
        <v>0</v>
      </c>
      <c r="AE111" s="48">
        <f t="shared" si="54"/>
        <v>0</v>
      </c>
      <c r="AF111" s="48">
        <f t="shared" si="55"/>
        <v>28.35</v>
      </c>
      <c r="AG111" s="48">
        <f t="shared" si="56"/>
        <v>0</v>
      </c>
      <c r="AH111" s="48">
        <f t="shared" si="57"/>
        <v>0</v>
      </c>
      <c r="AI111" s="48"/>
      <c r="AJ111">
        <f t="shared" si="58"/>
        <v>0</v>
      </c>
      <c r="AK111">
        <f t="shared" si="59"/>
        <v>0</v>
      </c>
      <c r="AL111">
        <f t="shared" si="60"/>
        <v>28.35</v>
      </c>
      <c r="AM111">
        <f t="shared" si="61"/>
        <v>0</v>
      </c>
      <c r="AN111">
        <f t="shared" si="62"/>
        <v>0</v>
      </c>
      <c r="AO111">
        <f t="shared" si="63"/>
        <v>0</v>
      </c>
      <c r="AP111">
        <f t="shared" si="64"/>
        <v>0</v>
      </c>
      <c r="AQ111">
        <f t="shared" si="65"/>
        <v>0</v>
      </c>
      <c r="AR111">
        <f t="shared" si="66"/>
        <v>0</v>
      </c>
      <c r="AS111">
        <f t="shared" si="67"/>
        <v>0</v>
      </c>
    </row>
    <row r="112" spans="1:45" ht="16.5">
      <c r="A112" s="44" t="s">
        <v>94</v>
      </c>
      <c r="B112" s="44" t="s">
        <v>8</v>
      </c>
      <c r="C112" s="45">
        <v>23.55</v>
      </c>
      <c r="D112" s="44" t="s">
        <v>34</v>
      </c>
      <c r="E112" s="44">
        <v>80</v>
      </c>
      <c r="F112" s="44"/>
      <c r="G112" s="44"/>
      <c r="I112">
        <f t="shared" si="34"/>
        <v>0</v>
      </c>
      <c r="J112" s="48">
        <f t="shared" si="35"/>
        <v>0</v>
      </c>
      <c r="K112" s="48">
        <f t="shared" si="36"/>
        <v>0</v>
      </c>
      <c r="L112" s="48">
        <f t="shared" si="37"/>
        <v>0</v>
      </c>
      <c r="M112" s="48">
        <f t="shared" si="38"/>
        <v>1</v>
      </c>
      <c r="N112" s="48">
        <f t="shared" si="39"/>
        <v>0</v>
      </c>
      <c r="O112" s="48">
        <f t="shared" si="40"/>
        <v>0</v>
      </c>
      <c r="P112" s="48"/>
      <c r="Q112" s="16">
        <f t="shared" si="41"/>
        <v>0</v>
      </c>
      <c r="R112" s="16">
        <f t="shared" si="42"/>
        <v>0</v>
      </c>
      <c r="S112" s="16">
        <f t="shared" si="43"/>
        <v>1</v>
      </c>
      <c r="T112" s="16">
        <f t="shared" si="44"/>
        <v>0</v>
      </c>
      <c r="U112" s="16">
        <f t="shared" si="45"/>
        <v>0</v>
      </c>
      <c r="V112" s="16">
        <f t="shared" si="46"/>
        <v>0</v>
      </c>
      <c r="W112">
        <f t="shared" si="47"/>
        <v>0</v>
      </c>
      <c r="X112">
        <f t="shared" si="48"/>
        <v>0</v>
      </c>
      <c r="Y112">
        <f t="shared" si="49"/>
        <v>0</v>
      </c>
      <c r="Z112">
        <f t="shared" si="50"/>
        <v>0</v>
      </c>
      <c r="AB112">
        <f t="shared" si="51"/>
        <v>0</v>
      </c>
      <c r="AC112" s="48">
        <f t="shared" si="52"/>
        <v>0</v>
      </c>
      <c r="AD112" s="48">
        <f t="shared" si="53"/>
        <v>0</v>
      </c>
      <c r="AE112" s="48">
        <f t="shared" si="54"/>
        <v>0</v>
      </c>
      <c r="AF112" s="48">
        <f t="shared" si="55"/>
        <v>23.55</v>
      </c>
      <c r="AG112" s="48">
        <f t="shared" si="56"/>
        <v>0</v>
      </c>
      <c r="AH112" s="48">
        <f t="shared" si="57"/>
        <v>0</v>
      </c>
      <c r="AI112" s="48"/>
      <c r="AJ112">
        <f t="shared" si="58"/>
        <v>0</v>
      </c>
      <c r="AK112">
        <f t="shared" si="59"/>
        <v>0</v>
      </c>
      <c r="AL112">
        <f t="shared" si="60"/>
        <v>23.55</v>
      </c>
      <c r="AM112">
        <f t="shared" si="61"/>
        <v>0</v>
      </c>
      <c r="AN112">
        <f t="shared" si="62"/>
        <v>0</v>
      </c>
      <c r="AO112">
        <f t="shared" si="63"/>
        <v>0</v>
      </c>
      <c r="AP112">
        <f t="shared" si="64"/>
        <v>0</v>
      </c>
      <c r="AQ112">
        <f t="shared" si="65"/>
        <v>0</v>
      </c>
      <c r="AR112">
        <f t="shared" si="66"/>
        <v>0</v>
      </c>
      <c r="AS112">
        <f t="shared" si="67"/>
        <v>0</v>
      </c>
    </row>
    <row r="113" spans="1:45" ht="16.5">
      <c r="A113" s="44"/>
      <c r="B113" s="44" t="s">
        <v>10</v>
      </c>
      <c r="C113" s="45">
        <v>26.579000000000001</v>
      </c>
      <c r="D113" s="44" t="s">
        <v>34</v>
      </c>
      <c r="E113" s="44">
        <v>80</v>
      </c>
      <c r="F113" s="44"/>
      <c r="G113" s="44"/>
      <c r="I113">
        <f t="shared" si="34"/>
        <v>0</v>
      </c>
      <c r="J113" s="48">
        <f t="shared" si="35"/>
        <v>0</v>
      </c>
      <c r="K113" s="48">
        <f t="shared" si="36"/>
        <v>0</v>
      </c>
      <c r="L113" s="48">
        <f t="shared" si="37"/>
        <v>0</v>
      </c>
      <c r="M113" s="48">
        <f t="shared" si="38"/>
        <v>1</v>
      </c>
      <c r="N113" s="48">
        <f t="shared" si="39"/>
        <v>0</v>
      </c>
      <c r="O113" s="48">
        <f t="shared" si="40"/>
        <v>0</v>
      </c>
      <c r="P113" s="48"/>
      <c r="Q113" s="16">
        <f t="shared" si="41"/>
        <v>0</v>
      </c>
      <c r="R113" s="16">
        <f t="shared" si="42"/>
        <v>0</v>
      </c>
      <c r="S113" s="16">
        <f t="shared" si="43"/>
        <v>1</v>
      </c>
      <c r="T113" s="16">
        <f t="shared" si="44"/>
        <v>0</v>
      </c>
      <c r="U113" s="16">
        <f t="shared" si="45"/>
        <v>0</v>
      </c>
      <c r="V113" s="16">
        <f t="shared" si="46"/>
        <v>0</v>
      </c>
      <c r="W113">
        <f t="shared" si="47"/>
        <v>0</v>
      </c>
      <c r="X113">
        <f t="shared" si="48"/>
        <v>0</v>
      </c>
      <c r="Y113">
        <f t="shared" si="49"/>
        <v>0</v>
      </c>
      <c r="Z113">
        <f t="shared" si="50"/>
        <v>0</v>
      </c>
      <c r="AB113">
        <f t="shared" si="51"/>
        <v>0</v>
      </c>
      <c r="AC113" s="48">
        <f t="shared" si="52"/>
        <v>0</v>
      </c>
      <c r="AD113" s="48">
        <f t="shared" si="53"/>
        <v>0</v>
      </c>
      <c r="AE113" s="48">
        <f t="shared" si="54"/>
        <v>0</v>
      </c>
      <c r="AF113" s="48">
        <f t="shared" si="55"/>
        <v>26.579000000000001</v>
      </c>
      <c r="AG113" s="48">
        <f t="shared" si="56"/>
        <v>0</v>
      </c>
      <c r="AH113" s="48">
        <f t="shared" si="57"/>
        <v>0</v>
      </c>
      <c r="AI113" s="48"/>
      <c r="AJ113">
        <f t="shared" si="58"/>
        <v>0</v>
      </c>
      <c r="AK113">
        <f t="shared" si="59"/>
        <v>0</v>
      </c>
      <c r="AL113">
        <f t="shared" si="60"/>
        <v>26.579000000000001</v>
      </c>
      <c r="AM113">
        <f t="shared" si="61"/>
        <v>0</v>
      </c>
      <c r="AN113">
        <f t="shared" si="62"/>
        <v>0</v>
      </c>
      <c r="AO113">
        <f t="shared" si="63"/>
        <v>0</v>
      </c>
      <c r="AP113">
        <f t="shared" si="64"/>
        <v>0</v>
      </c>
      <c r="AQ113">
        <f t="shared" si="65"/>
        <v>0</v>
      </c>
      <c r="AR113">
        <f t="shared" si="66"/>
        <v>0</v>
      </c>
      <c r="AS113">
        <f t="shared" si="67"/>
        <v>0</v>
      </c>
    </row>
    <row r="114" spans="1:45" ht="16.5">
      <c r="A114" s="44"/>
      <c r="B114" s="44" t="s">
        <v>95</v>
      </c>
      <c r="C114" s="45">
        <v>18.55</v>
      </c>
      <c r="D114" s="44" t="s">
        <v>96</v>
      </c>
      <c r="E114" s="44">
        <v>100</v>
      </c>
      <c r="F114" s="44"/>
      <c r="G114" s="44"/>
      <c r="I114">
        <f t="shared" si="34"/>
        <v>0</v>
      </c>
      <c r="J114" s="48">
        <f t="shared" si="35"/>
        <v>0</v>
      </c>
      <c r="K114" s="48">
        <f t="shared" si="36"/>
        <v>1</v>
      </c>
      <c r="L114" s="48">
        <f t="shared" si="37"/>
        <v>0</v>
      </c>
      <c r="M114" s="48">
        <f t="shared" si="38"/>
        <v>0</v>
      </c>
      <c r="N114" s="48">
        <f t="shared" si="39"/>
        <v>0</v>
      </c>
      <c r="O114" s="48">
        <f t="shared" si="40"/>
        <v>0</v>
      </c>
      <c r="P114" s="48"/>
      <c r="Q114" s="16">
        <f t="shared" si="41"/>
        <v>0</v>
      </c>
      <c r="R114" s="16">
        <f t="shared" si="42"/>
        <v>0</v>
      </c>
      <c r="S114" s="16">
        <f t="shared" si="43"/>
        <v>0</v>
      </c>
      <c r="T114" s="16">
        <f t="shared" si="44"/>
        <v>0</v>
      </c>
      <c r="U114" s="16">
        <f t="shared" si="45"/>
        <v>0</v>
      </c>
      <c r="V114" s="16">
        <f t="shared" si="46"/>
        <v>0</v>
      </c>
      <c r="W114">
        <f t="shared" si="47"/>
        <v>1</v>
      </c>
      <c r="X114">
        <f t="shared" si="48"/>
        <v>0</v>
      </c>
      <c r="Y114">
        <f t="shared" si="49"/>
        <v>0</v>
      </c>
      <c r="Z114">
        <f t="shared" si="50"/>
        <v>0</v>
      </c>
      <c r="AB114">
        <f t="shared" si="51"/>
        <v>0</v>
      </c>
      <c r="AC114" s="48">
        <f t="shared" si="52"/>
        <v>0</v>
      </c>
      <c r="AD114" s="48">
        <f t="shared" si="53"/>
        <v>18.55</v>
      </c>
      <c r="AE114" s="48">
        <f t="shared" si="54"/>
        <v>0</v>
      </c>
      <c r="AF114" s="48">
        <f t="shared" si="55"/>
        <v>0</v>
      </c>
      <c r="AG114" s="48">
        <f t="shared" si="56"/>
        <v>0</v>
      </c>
      <c r="AH114" s="48">
        <f t="shared" si="57"/>
        <v>0</v>
      </c>
      <c r="AI114" s="48"/>
      <c r="AJ114">
        <f t="shared" si="58"/>
        <v>0</v>
      </c>
      <c r="AK114">
        <f t="shared" si="59"/>
        <v>0</v>
      </c>
      <c r="AL114">
        <f t="shared" si="60"/>
        <v>0</v>
      </c>
      <c r="AM114">
        <f t="shared" si="61"/>
        <v>0</v>
      </c>
      <c r="AN114">
        <f t="shared" si="62"/>
        <v>0</v>
      </c>
      <c r="AO114">
        <f t="shared" si="63"/>
        <v>0</v>
      </c>
      <c r="AP114">
        <f t="shared" si="64"/>
        <v>18.55</v>
      </c>
      <c r="AQ114">
        <f t="shared" si="65"/>
        <v>0</v>
      </c>
      <c r="AR114">
        <f t="shared" si="66"/>
        <v>0</v>
      </c>
      <c r="AS114">
        <f t="shared" si="67"/>
        <v>0</v>
      </c>
    </row>
    <row r="115" spans="1:45" ht="16.5">
      <c r="A115" s="42" t="s">
        <v>97</v>
      </c>
      <c r="B115" s="42" t="s">
        <v>8</v>
      </c>
      <c r="C115" s="43">
        <v>18.14</v>
      </c>
      <c r="D115" s="43" t="s">
        <v>34</v>
      </c>
      <c r="E115" s="43">
        <v>80</v>
      </c>
      <c r="F115" s="43"/>
      <c r="G115" s="42"/>
      <c r="I115">
        <f t="shared" si="34"/>
        <v>0</v>
      </c>
      <c r="J115" s="48">
        <f t="shared" si="35"/>
        <v>0</v>
      </c>
      <c r="K115" s="48">
        <f t="shared" si="36"/>
        <v>0</v>
      </c>
      <c r="L115" s="48">
        <f t="shared" si="37"/>
        <v>0</v>
      </c>
      <c r="M115" s="48">
        <f t="shared" si="38"/>
        <v>1</v>
      </c>
      <c r="N115" s="48">
        <f t="shared" si="39"/>
        <v>0</v>
      </c>
      <c r="O115" s="48">
        <f t="shared" si="40"/>
        <v>0</v>
      </c>
      <c r="P115" s="48"/>
      <c r="Q115" s="16">
        <f t="shared" si="41"/>
        <v>0</v>
      </c>
      <c r="R115" s="16">
        <f t="shared" si="42"/>
        <v>0</v>
      </c>
      <c r="S115" s="16">
        <f t="shared" si="43"/>
        <v>1</v>
      </c>
      <c r="T115" s="16">
        <f t="shared" si="44"/>
        <v>0</v>
      </c>
      <c r="U115" s="16">
        <f t="shared" si="45"/>
        <v>0</v>
      </c>
      <c r="V115" s="16">
        <f t="shared" si="46"/>
        <v>0</v>
      </c>
      <c r="W115">
        <f t="shared" si="47"/>
        <v>0</v>
      </c>
      <c r="X115">
        <f t="shared" si="48"/>
        <v>0</v>
      </c>
      <c r="Y115">
        <f t="shared" si="49"/>
        <v>0</v>
      </c>
      <c r="Z115">
        <f t="shared" si="50"/>
        <v>0</v>
      </c>
      <c r="AB115">
        <f t="shared" si="51"/>
        <v>0</v>
      </c>
      <c r="AC115" s="48">
        <f t="shared" si="52"/>
        <v>0</v>
      </c>
      <c r="AD115" s="48">
        <f t="shared" si="53"/>
        <v>0</v>
      </c>
      <c r="AE115" s="48">
        <f t="shared" si="54"/>
        <v>0</v>
      </c>
      <c r="AF115" s="48">
        <f t="shared" si="55"/>
        <v>18.14</v>
      </c>
      <c r="AG115" s="48">
        <f t="shared" si="56"/>
        <v>0</v>
      </c>
      <c r="AH115" s="48">
        <f t="shared" si="57"/>
        <v>0</v>
      </c>
      <c r="AI115" s="48"/>
      <c r="AJ115">
        <f t="shared" si="58"/>
        <v>0</v>
      </c>
      <c r="AK115">
        <f t="shared" si="59"/>
        <v>0</v>
      </c>
      <c r="AL115">
        <f t="shared" si="60"/>
        <v>18.14</v>
      </c>
      <c r="AM115">
        <f t="shared" si="61"/>
        <v>0</v>
      </c>
      <c r="AN115">
        <f t="shared" si="62"/>
        <v>0</v>
      </c>
      <c r="AO115">
        <f t="shared" si="63"/>
        <v>0</v>
      </c>
      <c r="AP115">
        <f t="shared" si="64"/>
        <v>0</v>
      </c>
      <c r="AQ115">
        <f t="shared" si="65"/>
        <v>0</v>
      </c>
      <c r="AR115">
        <f t="shared" si="66"/>
        <v>0</v>
      </c>
      <c r="AS115">
        <f t="shared" si="67"/>
        <v>0</v>
      </c>
    </row>
    <row r="116" spans="1:45" ht="16.5">
      <c r="A116" s="42"/>
      <c r="B116" s="42" t="s">
        <v>12</v>
      </c>
      <c r="C116" s="43">
        <v>31.96</v>
      </c>
      <c r="D116" s="42" t="s">
        <v>98</v>
      </c>
      <c r="E116" s="42">
        <v>70</v>
      </c>
      <c r="F116" s="42"/>
      <c r="G116" s="42"/>
      <c r="I116">
        <f t="shared" si="34"/>
        <v>0</v>
      </c>
      <c r="J116" s="48">
        <f t="shared" si="35"/>
        <v>0</v>
      </c>
      <c r="K116" s="48">
        <f t="shared" si="36"/>
        <v>0</v>
      </c>
      <c r="L116" s="48">
        <f t="shared" si="37"/>
        <v>0</v>
      </c>
      <c r="M116" s="48">
        <f t="shared" si="38"/>
        <v>0</v>
      </c>
      <c r="N116" s="48">
        <f t="shared" si="39"/>
        <v>1</v>
      </c>
      <c r="O116" s="48">
        <f t="shared" si="40"/>
        <v>0</v>
      </c>
      <c r="P116" s="48"/>
      <c r="Q116" s="16">
        <f t="shared" si="41"/>
        <v>0</v>
      </c>
      <c r="R116" s="16">
        <f t="shared" si="42"/>
        <v>0</v>
      </c>
      <c r="S116" s="16">
        <f t="shared" si="43"/>
        <v>0</v>
      </c>
      <c r="T116" s="16">
        <f t="shared" si="44"/>
        <v>0</v>
      </c>
      <c r="U116" s="16">
        <f t="shared" si="45"/>
        <v>0</v>
      </c>
      <c r="V116" s="16">
        <f t="shared" si="46"/>
        <v>0</v>
      </c>
      <c r="W116">
        <f t="shared" si="47"/>
        <v>0</v>
      </c>
      <c r="X116">
        <f t="shared" si="48"/>
        <v>0</v>
      </c>
      <c r="Y116">
        <f t="shared" si="49"/>
        <v>1</v>
      </c>
      <c r="Z116">
        <f t="shared" si="50"/>
        <v>0</v>
      </c>
      <c r="AB116">
        <f t="shared" si="51"/>
        <v>0</v>
      </c>
      <c r="AC116" s="48">
        <f t="shared" si="52"/>
        <v>0</v>
      </c>
      <c r="AD116" s="48">
        <f t="shared" si="53"/>
        <v>0</v>
      </c>
      <c r="AE116" s="48">
        <f t="shared" si="54"/>
        <v>0</v>
      </c>
      <c r="AF116" s="48">
        <f t="shared" si="55"/>
        <v>0</v>
      </c>
      <c r="AG116" s="48">
        <f t="shared" si="56"/>
        <v>31.96</v>
      </c>
      <c r="AH116" s="48">
        <f t="shared" si="57"/>
        <v>0</v>
      </c>
      <c r="AI116" s="48"/>
      <c r="AJ116">
        <f t="shared" si="58"/>
        <v>0</v>
      </c>
      <c r="AK116">
        <f t="shared" si="59"/>
        <v>0</v>
      </c>
      <c r="AL116">
        <f t="shared" si="60"/>
        <v>0</v>
      </c>
      <c r="AM116">
        <f t="shared" si="61"/>
        <v>0</v>
      </c>
      <c r="AN116">
        <f t="shared" si="62"/>
        <v>0</v>
      </c>
      <c r="AO116">
        <f t="shared" si="63"/>
        <v>0</v>
      </c>
      <c r="AP116">
        <f t="shared" si="64"/>
        <v>0</v>
      </c>
      <c r="AQ116">
        <f t="shared" si="65"/>
        <v>0</v>
      </c>
      <c r="AR116">
        <f t="shared" si="66"/>
        <v>31.96</v>
      </c>
      <c r="AS116">
        <f t="shared" si="67"/>
        <v>0</v>
      </c>
    </row>
    <row r="117" spans="1:45" ht="16.5">
      <c r="A117" s="42"/>
      <c r="B117" s="42" t="s">
        <v>14</v>
      </c>
      <c r="C117" s="43">
        <v>16.329999999999998</v>
      </c>
      <c r="D117" s="42" t="s">
        <v>99</v>
      </c>
      <c r="E117" s="42">
        <v>70</v>
      </c>
      <c r="F117" s="42"/>
      <c r="G117" s="42"/>
      <c r="I117">
        <f t="shared" si="34"/>
        <v>0</v>
      </c>
      <c r="J117" s="48">
        <f t="shared" si="35"/>
        <v>0</v>
      </c>
      <c r="K117" s="48">
        <f t="shared" si="36"/>
        <v>0</v>
      </c>
      <c r="L117" s="48">
        <f t="shared" si="37"/>
        <v>0</v>
      </c>
      <c r="M117" s="48">
        <f t="shared" si="38"/>
        <v>0</v>
      </c>
      <c r="N117" s="48">
        <f t="shared" si="39"/>
        <v>1</v>
      </c>
      <c r="O117" s="48">
        <f t="shared" si="40"/>
        <v>0</v>
      </c>
      <c r="P117" s="48"/>
      <c r="Q117" s="16">
        <f t="shared" si="41"/>
        <v>0</v>
      </c>
      <c r="R117" s="16">
        <f t="shared" si="42"/>
        <v>0</v>
      </c>
      <c r="S117" s="16">
        <f t="shared" si="43"/>
        <v>0</v>
      </c>
      <c r="T117" s="16">
        <f t="shared" si="44"/>
        <v>0</v>
      </c>
      <c r="U117" s="16">
        <f t="shared" si="45"/>
        <v>0</v>
      </c>
      <c r="V117" s="16">
        <f t="shared" si="46"/>
        <v>0</v>
      </c>
      <c r="W117">
        <f t="shared" si="47"/>
        <v>0</v>
      </c>
      <c r="X117">
        <f t="shared" si="48"/>
        <v>0</v>
      </c>
      <c r="Y117">
        <f t="shared" si="49"/>
        <v>1</v>
      </c>
      <c r="Z117">
        <f t="shared" si="50"/>
        <v>0</v>
      </c>
      <c r="AB117">
        <f t="shared" si="51"/>
        <v>0</v>
      </c>
      <c r="AC117" s="48">
        <f t="shared" si="52"/>
        <v>0</v>
      </c>
      <c r="AD117" s="48">
        <f t="shared" si="53"/>
        <v>0</v>
      </c>
      <c r="AE117" s="48">
        <f t="shared" si="54"/>
        <v>0</v>
      </c>
      <c r="AF117" s="48">
        <f t="shared" si="55"/>
        <v>0</v>
      </c>
      <c r="AG117" s="48">
        <f t="shared" si="56"/>
        <v>16.329999999999998</v>
      </c>
      <c r="AH117" s="48">
        <f t="shared" si="57"/>
        <v>0</v>
      </c>
      <c r="AI117" s="48"/>
      <c r="AJ117">
        <f t="shared" si="58"/>
        <v>0</v>
      </c>
      <c r="AK117">
        <f t="shared" si="59"/>
        <v>0</v>
      </c>
      <c r="AL117">
        <f t="shared" si="60"/>
        <v>0</v>
      </c>
      <c r="AM117">
        <f t="shared" si="61"/>
        <v>0</v>
      </c>
      <c r="AN117">
        <f t="shared" si="62"/>
        <v>0</v>
      </c>
      <c r="AO117">
        <f t="shared" si="63"/>
        <v>0</v>
      </c>
      <c r="AP117">
        <f t="shared" si="64"/>
        <v>0</v>
      </c>
      <c r="AQ117">
        <f t="shared" si="65"/>
        <v>0</v>
      </c>
      <c r="AR117">
        <f t="shared" si="66"/>
        <v>16.329999999999998</v>
      </c>
      <c r="AS117">
        <f t="shared" si="67"/>
        <v>0</v>
      </c>
    </row>
    <row r="118" spans="1:45" ht="16.5">
      <c r="A118" s="44" t="s">
        <v>100</v>
      </c>
      <c r="B118" s="44" t="s">
        <v>8</v>
      </c>
      <c r="C118" s="45">
        <v>33.799999999999997</v>
      </c>
      <c r="D118" s="44" t="s">
        <v>34</v>
      </c>
      <c r="E118" s="44">
        <v>80</v>
      </c>
      <c r="F118" s="44"/>
      <c r="G118" s="44"/>
      <c r="I118">
        <f t="shared" si="34"/>
        <v>0</v>
      </c>
      <c r="J118" s="48">
        <f t="shared" si="35"/>
        <v>0</v>
      </c>
      <c r="K118" s="48">
        <f t="shared" si="36"/>
        <v>0</v>
      </c>
      <c r="L118" s="48">
        <f t="shared" si="37"/>
        <v>0</v>
      </c>
      <c r="M118" s="48">
        <f t="shared" si="38"/>
        <v>1</v>
      </c>
      <c r="N118" s="48">
        <f t="shared" si="39"/>
        <v>0</v>
      </c>
      <c r="O118" s="48">
        <f t="shared" si="40"/>
        <v>0</v>
      </c>
      <c r="P118" s="48"/>
      <c r="Q118" s="16">
        <f t="shared" si="41"/>
        <v>0</v>
      </c>
      <c r="R118" s="16">
        <f t="shared" si="42"/>
        <v>0</v>
      </c>
      <c r="S118" s="16">
        <f t="shared" si="43"/>
        <v>1</v>
      </c>
      <c r="T118" s="16">
        <f t="shared" si="44"/>
        <v>0</v>
      </c>
      <c r="U118" s="16">
        <f t="shared" si="45"/>
        <v>0</v>
      </c>
      <c r="V118" s="16">
        <f t="shared" si="46"/>
        <v>0</v>
      </c>
      <c r="W118">
        <f t="shared" si="47"/>
        <v>0</v>
      </c>
      <c r="X118">
        <f t="shared" si="48"/>
        <v>0</v>
      </c>
      <c r="Y118">
        <f t="shared" si="49"/>
        <v>0</v>
      </c>
      <c r="Z118">
        <f t="shared" si="50"/>
        <v>0</v>
      </c>
      <c r="AB118">
        <f t="shared" si="51"/>
        <v>0</v>
      </c>
      <c r="AC118" s="48">
        <f t="shared" si="52"/>
        <v>0</v>
      </c>
      <c r="AD118" s="48">
        <f t="shared" si="53"/>
        <v>0</v>
      </c>
      <c r="AE118" s="48">
        <f t="shared" si="54"/>
        <v>0</v>
      </c>
      <c r="AF118" s="48">
        <f t="shared" si="55"/>
        <v>33.799999999999997</v>
      </c>
      <c r="AG118" s="48">
        <f t="shared" si="56"/>
        <v>0</v>
      </c>
      <c r="AH118" s="48">
        <f t="shared" si="57"/>
        <v>0</v>
      </c>
      <c r="AI118" s="48"/>
      <c r="AJ118">
        <f t="shared" si="58"/>
        <v>0</v>
      </c>
      <c r="AK118">
        <f t="shared" si="59"/>
        <v>0</v>
      </c>
      <c r="AL118">
        <f t="shared" si="60"/>
        <v>33.799999999999997</v>
      </c>
      <c r="AM118">
        <f t="shared" si="61"/>
        <v>0</v>
      </c>
      <c r="AN118">
        <f t="shared" si="62"/>
        <v>0</v>
      </c>
      <c r="AO118">
        <f t="shared" si="63"/>
        <v>0</v>
      </c>
      <c r="AP118">
        <f t="shared" si="64"/>
        <v>0</v>
      </c>
      <c r="AQ118">
        <f t="shared" si="65"/>
        <v>0</v>
      </c>
      <c r="AR118">
        <f t="shared" si="66"/>
        <v>0</v>
      </c>
      <c r="AS118">
        <f t="shared" si="67"/>
        <v>0</v>
      </c>
    </row>
    <row r="119" spans="1:45" ht="16.5">
      <c r="A119" s="44"/>
      <c r="B119" s="44" t="s">
        <v>10</v>
      </c>
      <c r="C119" s="45">
        <v>13</v>
      </c>
      <c r="D119" s="44" t="s">
        <v>34</v>
      </c>
      <c r="E119" s="44">
        <v>80</v>
      </c>
      <c r="F119" s="44"/>
      <c r="G119" s="44"/>
      <c r="I119">
        <f t="shared" si="34"/>
        <v>0</v>
      </c>
      <c r="J119" s="48">
        <f t="shared" si="35"/>
        <v>0</v>
      </c>
      <c r="K119" s="48">
        <f t="shared" si="36"/>
        <v>0</v>
      </c>
      <c r="L119" s="48">
        <f t="shared" si="37"/>
        <v>0</v>
      </c>
      <c r="M119" s="48">
        <f t="shared" si="38"/>
        <v>1</v>
      </c>
      <c r="N119" s="48">
        <f t="shared" si="39"/>
        <v>0</v>
      </c>
      <c r="O119" s="48">
        <f t="shared" si="40"/>
        <v>0</v>
      </c>
      <c r="P119" s="48"/>
      <c r="Q119" s="16">
        <f t="shared" si="41"/>
        <v>0</v>
      </c>
      <c r="R119" s="16">
        <f t="shared" si="42"/>
        <v>0</v>
      </c>
      <c r="S119" s="16">
        <f t="shared" si="43"/>
        <v>1</v>
      </c>
      <c r="T119" s="16">
        <f t="shared" si="44"/>
        <v>0</v>
      </c>
      <c r="U119" s="16">
        <f t="shared" si="45"/>
        <v>0</v>
      </c>
      <c r="V119" s="16">
        <f t="shared" si="46"/>
        <v>0</v>
      </c>
      <c r="W119">
        <f t="shared" si="47"/>
        <v>0</v>
      </c>
      <c r="X119">
        <f t="shared" si="48"/>
        <v>0</v>
      </c>
      <c r="Y119">
        <f t="shared" si="49"/>
        <v>0</v>
      </c>
      <c r="Z119">
        <f t="shared" si="50"/>
        <v>0</v>
      </c>
      <c r="AB119">
        <f t="shared" si="51"/>
        <v>0</v>
      </c>
      <c r="AC119" s="48">
        <f t="shared" si="52"/>
        <v>0</v>
      </c>
      <c r="AD119" s="48">
        <f t="shared" si="53"/>
        <v>0</v>
      </c>
      <c r="AE119" s="48">
        <f t="shared" si="54"/>
        <v>0</v>
      </c>
      <c r="AF119" s="48">
        <f t="shared" si="55"/>
        <v>13</v>
      </c>
      <c r="AG119" s="48">
        <f t="shared" si="56"/>
        <v>0</v>
      </c>
      <c r="AH119" s="48">
        <f t="shared" si="57"/>
        <v>0</v>
      </c>
      <c r="AI119" s="48"/>
      <c r="AJ119">
        <f t="shared" si="58"/>
        <v>0</v>
      </c>
      <c r="AK119">
        <f t="shared" si="59"/>
        <v>0</v>
      </c>
      <c r="AL119">
        <f t="shared" si="60"/>
        <v>13</v>
      </c>
      <c r="AM119">
        <f t="shared" si="61"/>
        <v>0</v>
      </c>
      <c r="AN119">
        <f t="shared" si="62"/>
        <v>0</v>
      </c>
      <c r="AO119">
        <f t="shared" si="63"/>
        <v>0</v>
      </c>
      <c r="AP119">
        <f t="shared" si="64"/>
        <v>0</v>
      </c>
      <c r="AQ119">
        <f t="shared" si="65"/>
        <v>0</v>
      </c>
      <c r="AR119">
        <f t="shared" si="66"/>
        <v>0</v>
      </c>
      <c r="AS119">
        <f t="shared" si="67"/>
        <v>0</v>
      </c>
    </row>
    <row r="120" spans="1:45" ht="16.5">
      <c r="A120" s="44"/>
      <c r="B120" s="44" t="s">
        <v>18</v>
      </c>
      <c r="C120" s="45">
        <v>17.100000000000001</v>
      </c>
      <c r="D120" s="44" t="s">
        <v>34</v>
      </c>
      <c r="E120" s="44">
        <v>80</v>
      </c>
      <c r="F120" s="44"/>
      <c r="G120" s="44"/>
      <c r="I120">
        <f t="shared" si="34"/>
        <v>0</v>
      </c>
      <c r="J120" s="48">
        <f t="shared" si="35"/>
        <v>0</v>
      </c>
      <c r="K120" s="48">
        <f t="shared" si="36"/>
        <v>0</v>
      </c>
      <c r="L120" s="48">
        <f t="shared" si="37"/>
        <v>0</v>
      </c>
      <c r="M120" s="48">
        <f t="shared" si="38"/>
        <v>1</v>
      </c>
      <c r="N120" s="48">
        <f t="shared" si="39"/>
        <v>0</v>
      </c>
      <c r="O120" s="48">
        <f t="shared" si="40"/>
        <v>0</v>
      </c>
      <c r="P120" s="48"/>
      <c r="Q120" s="16">
        <f t="shared" si="41"/>
        <v>0</v>
      </c>
      <c r="R120" s="16">
        <f t="shared" si="42"/>
        <v>0</v>
      </c>
      <c r="S120" s="16">
        <f t="shared" si="43"/>
        <v>1</v>
      </c>
      <c r="T120" s="16">
        <f t="shared" si="44"/>
        <v>0</v>
      </c>
      <c r="U120" s="16">
        <f t="shared" si="45"/>
        <v>0</v>
      </c>
      <c r="V120" s="16">
        <f t="shared" si="46"/>
        <v>0</v>
      </c>
      <c r="W120">
        <f t="shared" si="47"/>
        <v>0</v>
      </c>
      <c r="X120">
        <f t="shared" si="48"/>
        <v>0</v>
      </c>
      <c r="Y120">
        <f t="shared" si="49"/>
        <v>0</v>
      </c>
      <c r="Z120">
        <f t="shared" si="50"/>
        <v>0</v>
      </c>
      <c r="AB120">
        <f t="shared" si="51"/>
        <v>0</v>
      </c>
      <c r="AC120" s="48">
        <f t="shared" si="52"/>
        <v>0</v>
      </c>
      <c r="AD120" s="48">
        <f t="shared" si="53"/>
        <v>0</v>
      </c>
      <c r="AE120" s="48">
        <f t="shared" si="54"/>
        <v>0</v>
      </c>
      <c r="AF120" s="48">
        <f t="shared" si="55"/>
        <v>17.100000000000001</v>
      </c>
      <c r="AG120" s="48">
        <f t="shared" si="56"/>
        <v>0</v>
      </c>
      <c r="AH120" s="48">
        <f t="shared" si="57"/>
        <v>0</v>
      </c>
      <c r="AI120" s="48"/>
      <c r="AJ120">
        <f t="shared" si="58"/>
        <v>0</v>
      </c>
      <c r="AK120">
        <f t="shared" si="59"/>
        <v>0</v>
      </c>
      <c r="AL120">
        <f t="shared" si="60"/>
        <v>17.100000000000001</v>
      </c>
      <c r="AM120">
        <f t="shared" si="61"/>
        <v>0</v>
      </c>
      <c r="AN120">
        <f t="shared" si="62"/>
        <v>0</v>
      </c>
      <c r="AO120">
        <f t="shared" si="63"/>
        <v>0</v>
      </c>
      <c r="AP120">
        <f t="shared" si="64"/>
        <v>0</v>
      </c>
      <c r="AQ120">
        <f t="shared" si="65"/>
        <v>0</v>
      </c>
      <c r="AR120">
        <f t="shared" si="66"/>
        <v>0</v>
      </c>
      <c r="AS120">
        <f t="shared" si="67"/>
        <v>0</v>
      </c>
    </row>
    <row r="121" spans="1:45" ht="16.5">
      <c r="A121" s="42" t="s">
        <v>101</v>
      </c>
      <c r="B121" s="42" t="s">
        <v>8</v>
      </c>
      <c r="C121" s="43">
        <v>29.42</v>
      </c>
      <c r="D121" s="42" t="s">
        <v>34</v>
      </c>
      <c r="E121" s="42">
        <v>80</v>
      </c>
      <c r="F121" s="42"/>
      <c r="G121" s="42"/>
      <c r="I121">
        <f t="shared" si="34"/>
        <v>0</v>
      </c>
      <c r="J121" s="48">
        <f t="shared" si="35"/>
        <v>0</v>
      </c>
      <c r="K121" s="48">
        <f t="shared" si="36"/>
        <v>0</v>
      </c>
      <c r="L121" s="48">
        <f t="shared" si="37"/>
        <v>0</v>
      </c>
      <c r="M121" s="48">
        <f t="shared" si="38"/>
        <v>1</v>
      </c>
      <c r="N121" s="48">
        <f t="shared" si="39"/>
        <v>0</v>
      </c>
      <c r="O121" s="48">
        <f t="shared" si="40"/>
        <v>0</v>
      </c>
      <c r="P121" s="48"/>
      <c r="Q121" s="16">
        <f t="shared" si="41"/>
        <v>0</v>
      </c>
      <c r="R121" s="16">
        <f t="shared" si="42"/>
        <v>0</v>
      </c>
      <c r="S121" s="16">
        <f t="shared" si="43"/>
        <v>1</v>
      </c>
      <c r="T121" s="16">
        <f t="shared" si="44"/>
        <v>0</v>
      </c>
      <c r="U121" s="16">
        <f t="shared" si="45"/>
        <v>0</v>
      </c>
      <c r="V121" s="16">
        <f t="shared" si="46"/>
        <v>0</v>
      </c>
      <c r="W121">
        <f t="shared" si="47"/>
        <v>0</v>
      </c>
      <c r="X121">
        <f t="shared" si="48"/>
        <v>0</v>
      </c>
      <c r="Y121">
        <f t="shared" si="49"/>
        <v>0</v>
      </c>
      <c r="Z121">
        <f t="shared" si="50"/>
        <v>0</v>
      </c>
      <c r="AB121">
        <f t="shared" si="51"/>
        <v>0</v>
      </c>
      <c r="AC121" s="48">
        <f t="shared" si="52"/>
        <v>0</v>
      </c>
      <c r="AD121" s="48">
        <f t="shared" si="53"/>
        <v>0</v>
      </c>
      <c r="AE121" s="48">
        <f t="shared" si="54"/>
        <v>0</v>
      </c>
      <c r="AF121" s="48">
        <f t="shared" si="55"/>
        <v>29.42</v>
      </c>
      <c r="AG121" s="48">
        <f t="shared" si="56"/>
        <v>0</v>
      </c>
      <c r="AH121" s="48">
        <f t="shared" si="57"/>
        <v>0</v>
      </c>
      <c r="AI121" s="48"/>
      <c r="AJ121">
        <f t="shared" si="58"/>
        <v>0</v>
      </c>
      <c r="AK121">
        <f t="shared" si="59"/>
        <v>0</v>
      </c>
      <c r="AL121">
        <f t="shared" si="60"/>
        <v>29.42</v>
      </c>
      <c r="AM121">
        <f t="shared" si="61"/>
        <v>0</v>
      </c>
      <c r="AN121">
        <f t="shared" si="62"/>
        <v>0</v>
      </c>
      <c r="AO121">
        <f t="shared" si="63"/>
        <v>0</v>
      </c>
      <c r="AP121">
        <f t="shared" si="64"/>
        <v>0</v>
      </c>
      <c r="AQ121">
        <f t="shared" si="65"/>
        <v>0</v>
      </c>
      <c r="AR121">
        <f t="shared" si="66"/>
        <v>0</v>
      </c>
      <c r="AS121">
        <f t="shared" si="67"/>
        <v>0</v>
      </c>
    </row>
    <row r="122" spans="1:45" ht="16.5">
      <c r="A122" s="42"/>
      <c r="B122" s="42" t="s">
        <v>10</v>
      </c>
      <c r="C122" s="43">
        <v>26.3</v>
      </c>
      <c r="D122" s="42" t="s">
        <v>34</v>
      </c>
      <c r="E122" s="42">
        <v>100</v>
      </c>
      <c r="F122" s="42"/>
      <c r="G122" s="42"/>
      <c r="I122">
        <f t="shared" si="34"/>
        <v>0</v>
      </c>
      <c r="J122" s="48">
        <f t="shared" si="35"/>
        <v>0</v>
      </c>
      <c r="K122" s="48">
        <f t="shared" si="36"/>
        <v>1</v>
      </c>
      <c r="L122" s="48">
        <f t="shared" si="37"/>
        <v>0</v>
      </c>
      <c r="M122" s="48">
        <f t="shared" si="38"/>
        <v>0</v>
      </c>
      <c r="N122" s="48">
        <f t="shared" si="39"/>
        <v>0</v>
      </c>
      <c r="O122" s="48">
        <f t="shared" si="40"/>
        <v>0</v>
      </c>
      <c r="P122" s="48"/>
      <c r="Q122" s="16">
        <f t="shared" si="41"/>
        <v>0</v>
      </c>
      <c r="R122" s="16">
        <f t="shared" si="42"/>
        <v>0</v>
      </c>
      <c r="S122" s="16">
        <f t="shared" si="43"/>
        <v>1</v>
      </c>
      <c r="T122" s="16">
        <f t="shared" si="44"/>
        <v>0</v>
      </c>
      <c r="U122" s="16">
        <f t="shared" si="45"/>
        <v>0</v>
      </c>
      <c r="V122" s="16">
        <f t="shared" si="46"/>
        <v>0</v>
      </c>
      <c r="W122">
        <f t="shared" si="47"/>
        <v>0</v>
      </c>
      <c r="X122">
        <f t="shared" si="48"/>
        <v>0</v>
      </c>
      <c r="Y122">
        <f t="shared" si="49"/>
        <v>0</v>
      </c>
      <c r="Z122">
        <f t="shared" si="50"/>
        <v>0</v>
      </c>
      <c r="AB122">
        <f t="shared" si="51"/>
        <v>0</v>
      </c>
      <c r="AC122" s="48">
        <f t="shared" si="52"/>
        <v>0</v>
      </c>
      <c r="AD122" s="48">
        <f t="shared" si="53"/>
        <v>26.3</v>
      </c>
      <c r="AE122" s="48">
        <f t="shared" si="54"/>
        <v>0</v>
      </c>
      <c r="AF122" s="48">
        <f t="shared" si="55"/>
        <v>0</v>
      </c>
      <c r="AG122" s="48">
        <f t="shared" si="56"/>
        <v>0</v>
      </c>
      <c r="AH122" s="48">
        <f t="shared" si="57"/>
        <v>0</v>
      </c>
      <c r="AI122" s="48"/>
      <c r="AJ122">
        <f t="shared" si="58"/>
        <v>0</v>
      </c>
      <c r="AK122">
        <f t="shared" si="59"/>
        <v>0</v>
      </c>
      <c r="AL122">
        <f t="shared" si="60"/>
        <v>26.3</v>
      </c>
      <c r="AM122">
        <f t="shared" si="61"/>
        <v>0</v>
      </c>
      <c r="AN122">
        <f t="shared" si="62"/>
        <v>0</v>
      </c>
      <c r="AO122">
        <f t="shared" si="63"/>
        <v>0</v>
      </c>
      <c r="AP122">
        <f t="shared" si="64"/>
        <v>0</v>
      </c>
      <c r="AQ122">
        <f t="shared" si="65"/>
        <v>0</v>
      </c>
      <c r="AR122">
        <f t="shared" si="66"/>
        <v>0</v>
      </c>
      <c r="AS122">
        <f t="shared" si="67"/>
        <v>0</v>
      </c>
    </row>
    <row r="123" spans="1:45" ht="16.5">
      <c r="A123" s="44" t="s">
        <v>102</v>
      </c>
      <c r="B123" s="44" t="s">
        <v>8</v>
      </c>
      <c r="C123" s="45">
        <v>27.9</v>
      </c>
      <c r="D123" s="44" t="s">
        <v>34</v>
      </c>
      <c r="E123" s="44">
        <v>100</v>
      </c>
      <c r="F123" s="44"/>
      <c r="G123" s="44"/>
      <c r="I123">
        <f t="shared" si="34"/>
        <v>0</v>
      </c>
      <c r="J123" s="48">
        <f t="shared" si="35"/>
        <v>0</v>
      </c>
      <c r="K123" s="48">
        <f t="shared" si="36"/>
        <v>1</v>
      </c>
      <c r="L123" s="48">
        <f t="shared" si="37"/>
        <v>0</v>
      </c>
      <c r="M123" s="48">
        <f t="shared" si="38"/>
        <v>0</v>
      </c>
      <c r="N123" s="48">
        <f t="shared" si="39"/>
        <v>0</v>
      </c>
      <c r="O123" s="48">
        <f t="shared" si="40"/>
        <v>0</v>
      </c>
      <c r="P123" s="48"/>
      <c r="Q123" s="16">
        <f t="shared" si="41"/>
        <v>0</v>
      </c>
      <c r="R123" s="16">
        <f t="shared" si="42"/>
        <v>0</v>
      </c>
      <c r="S123" s="16">
        <f t="shared" si="43"/>
        <v>1</v>
      </c>
      <c r="T123" s="16">
        <f t="shared" si="44"/>
        <v>0</v>
      </c>
      <c r="U123" s="16">
        <f t="shared" si="45"/>
        <v>0</v>
      </c>
      <c r="V123" s="16">
        <f t="shared" si="46"/>
        <v>0</v>
      </c>
      <c r="W123">
        <f t="shared" si="47"/>
        <v>0</v>
      </c>
      <c r="X123">
        <f t="shared" si="48"/>
        <v>0</v>
      </c>
      <c r="Y123">
        <f t="shared" si="49"/>
        <v>0</v>
      </c>
      <c r="Z123">
        <f t="shared" si="50"/>
        <v>0</v>
      </c>
      <c r="AB123">
        <f t="shared" si="51"/>
        <v>0</v>
      </c>
      <c r="AC123" s="48">
        <f t="shared" si="52"/>
        <v>0</v>
      </c>
      <c r="AD123" s="48">
        <f t="shared" si="53"/>
        <v>27.9</v>
      </c>
      <c r="AE123" s="48">
        <f t="shared" si="54"/>
        <v>0</v>
      </c>
      <c r="AF123" s="48">
        <f t="shared" si="55"/>
        <v>0</v>
      </c>
      <c r="AG123" s="48">
        <f t="shared" si="56"/>
        <v>0</v>
      </c>
      <c r="AH123" s="48">
        <f t="shared" si="57"/>
        <v>0</v>
      </c>
      <c r="AI123" s="48"/>
      <c r="AJ123">
        <f t="shared" si="58"/>
        <v>0</v>
      </c>
      <c r="AK123">
        <f t="shared" si="59"/>
        <v>0</v>
      </c>
      <c r="AL123">
        <f t="shared" si="60"/>
        <v>27.9</v>
      </c>
      <c r="AM123">
        <f t="shared" si="61"/>
        <v>0</v>
      </c>
      <c r="AN123">
        <f t="shared" si="62"/>
        <v>0</v>
      </c>
      <c r="AO123">
        <f t="shared" si="63"/>
        <v>0</v>
      </c>
      <c r="AP123">
        <f t="shared" si="64"/>
        <v>0</v>
      </c>
      <c r="AQ123">
        <f t="shared" si="65"/>
        <v>0</v>
      </c>
      <c r="AR123">
        <f t="shared" si="66"/>
        <v>0</v>
      </c>
      <c r="AS123">
        <f t="shared" si="67"/>
        <v>0</v>
      </c>
    </row>
    <row r="124" spans="1:45" ht="16.5">
      <c r="A124" s="44"/>
      <c r="B124" s="44" t="s">
        <v>10</v>
      </c>
      <c r="C124" s="45">
        <v>27.16</v>
      </c>
      <c r="D124" s="44" t="s">
        <v>34</v>
      </c>
      <c r="E124" s="44">
        <v>80</v>
      </c>
      <c r="F124" s="44"/>
      <c r="G124" s="44"/>
      <c r="I124">
        <f t="shared" si="34"/>
        <v>0</v>
      </c>
      <c r="J124" s="48">
        <f t="shared" si="35"/>
        <v>0</v>
      </c>
      <c r="K124" s="48">
        <f t="shared" si="36"/>
        <v>0</v>
      </c>
      <c r="L124" s="48">
        <f t="shared" si="37"/>
        <v>0</v>
      </c>
      <c r="M124" s="48">
        <f t="shared" si="38"/>
        <v>1</v>
      </c>
      <c r="N124" s="48">
        <f t="shared" si="39"/>
        <v>0</v>
      </c>
      <c r="O124" s="48">
        <f t="shared" si="40"/>
        <v>0</v>
      </c>
      <c r="P124" s="48"/>
      <c r="Q124" s="16">
        <f t="shared" si="41"/>
        <v>0</v>
      </c>
      <c r="R124" s="16">
        <f t="shared" si="42"/>
        <v>0</v>
      </c>
      <c r="S124" s="16">
        <f t="shared" si="43"/>
        <v>1</v>
      </c>
      <c r="T124" s="16">
        <f t="shared" si="44"/>
        <v>0</v>
      </c>
      <c r="U124" s="16">
        <f t="shared" si="45"/>
        <v>0</v>
      </c>
      <c r="V124" s="16">
        <f t="shared" si="46"/>
        <v>0</v>
      </c>
      <c r="W124">
        <f t="shared" si="47"/>
        <v>0</v>
      </c>
      <c r="X124">
        <f t="shared" si="48"/>
        <v>0</v>
      </c>
      <c r="Y124">
        <f t="shared" si="49"/>
        <v>0</v>
      </c>
      <c r="Z124">
        <f t="shared" si="50"/>
        <v>0</v>
      </c>
      <c r="AB124">
        <f t="shared" si="51"/>
        <v>0</v>
      </c>
      <c r="AC124" s="48">
        <f t="shared" si="52"/>
        <v>0</v>
      </c>
      <c r="AD124" s="48">
        <f t="shared" si="53"/>
        <v>0</v>
      </c>
      <c r="AE124" s="48">
        <f t="shared" si="54"/>
        <v>0</v>
      </c>
      <c r="AF124" s="48">
        <f t="shared" si="55"/>
        <v>27.16</v>
      </c>
      <c r="AG124" s="48">
        <f t="shared" si="56"/>
        <v>0</v>
      </c>
      <c r="AH124" s="48">
        <f t="shared" si="57"/>
        <v>0</v>
      </c>
      <c r="AI124" s="48"/>
      <c r="AJ124">
        <f t="shared" si="58"/>
        <v>0</v>
      </c>
      <c r="AK124">
        <f t="shared" si="59"/>
        <v>0</v>
      </c>
      <c r="AL124">
        <f t="shared" si="60"/>
        <v>27.16</v>
      </c>
      <c r="AM124">
        <f t="shared" si="61"/>
        <v>0</v>
      </c>
      <c r="AN124">
        <f t="shared" si="62"/>
        <v>0</v>
      </c>
      <c r="AO124">
        <f t="shared" si="63"/>
        <v>0</v>
      </c>
      <c r="AP124">
        <f t="shared" si="64"/>
        <v>0</v>
      </c>
      <c r="AQ124">
        <f t="shared" si="65"/>
        <v>0</v>
      </c>
      <c r="AR124">
        <f t="shared" si="66"/>
        <v>0</v>
      </c>
      <c r="AS124">
        <f t="shared" si="67"/>
        <v>0</v>
      </c>
    </row>
    <row r="125" spans="1:45" ht="16.5">
      <c r="A125" s="42" t="s">
        <v>103</v>
      </c>
      <c r="B125" s="42" t="s">
        <v>10</v>
      </c>
      <c r="C125" s="43">
        <v>37.799999999999997</v>
      </c>
      <c r="D125" s="42" t="s">
        <v>34</v>
      </c>
      <c r="E125" s="42">
        <v>120</v>
      </c>
      <c r="F125" s="42"/>
      <c r="G125" s="42"/>
      <c r="I125">
        <f t="shared" si="34"/>
        <v>0</v>
      </c>
      <c r="J125" s="48">
        <f t="shared" si="35"/>
        <v>1</v>
      </c>
      <c r="K125" s="48">
        <f t="shared" si="36"/>
        <v>0</v>
      </c>
      <c r="L125" s="48">
        <f t="shared" si="37"/>
        <v>0</v>
      </c>
      <c r="M125" s="48">
        <f t="shared" si="38"/>
        <v>0</v>
      </c>
      <c r="N125" s="48">
        <f t="shared" si="39"/>
        <v>0</v>
      </c>
      <c r="O125" s="48">
        <f t="shared" si="40"/>
        <v>0</v>
      </c>
      <c r="P125" s="48"/>
      <c r="Q125" s="16">
        <f t="shared" si="41"/>
        <v>0</v>
      </c>
      <c r="R125" s="16">
        <f t="shared" si="42"/>
        <v>0</v>
      </c>
      <c r="S125" s="16">
        <f t="shared" si="43"/>
        <v>1</v>
      </c>
      <c r="T125" s="16">
        <f t="shared" si="44"/>
        <v>0</v>
      </c>
      <c r="U125" s="16">
        <f t="shared" si="45"/>
        <v>0</v>
      </c>
      <c r="V125" s="16">
        <f t="shared" si="46"/>
        <v>0</v>
      </c>
      <c r="W125">
        <f t="shared" si="47"/>
        <v>0</v>
      </c>
      <c r="X125">
        <f t="shared" si="48"/>
        <v>0</v>
      </c>
      <c r="Y125">
        <f t="shared" si="49"/>
        <v>0</v>
      </c>
      <c r="Z125">
        <f t="shared" si="50"/>
        <v>0</v>
      </c>
      <c r="AB125">
        <f t="shared" si="51"/>
        <v>0</v>
      </c>
      <c r="AC125" s="48">
        <f t="shared" si="52"/>
        <v>37.799999999999997</v>
      </c>
      <c r="AD125" s="48">
        <f t="shared" si="53"/>
        <v>0</v>
      </c>
      <c r="AE125" s="48">
        <f t="shared" si="54"/>
        <v>0</v>
      </c>
      <c r="AF125" s="48">
        <f t="shared" si="55"/>
        <v>0</v>
      </c>
      <c r="AG125" s="48">
        <f t="shared" si="56"/>
        <v>0</v>
      </c>
      <c r="AH125" s="48">
        <f t="shared" si="57"/>
        <v>0</v>
      </c>
      <c r="AI125" s="48"/>
      <c r="AJ125">
        <f t="shared" si="58"/>
        <v>0</v>
      </c>
      <c r="AK125">
        <f t="shared" si="59"/>
        <v>0</v>
      </c>
      <c r="AL125">
        <f t="shared" si="60"/>
        <v>37.799999999999997</v>
      </c>
      <c r="AM125">
        <f t="shared" si="61"/>
        <v>0</v>
      </c>
      <c r="AN125">
        <f t="shared" si="62"/>
        <v>0</v>
      </c>
      <c r="AO125">
        <f t="shared" si="63"/>
        <v>0</v>
      </c>
      <c r="AP125">
        <f t="shared" si="64"/>
        <v>0</v>
      </c>
      <c r="AQ125">
        <f t="shared" si="65"/>
        <v>0</v>
      </c>
      <c r="AR125">
        <f t="shared" si="66"/>
        <v>0</v>
      </c>
      <c r="AS125">
        <f t="shared" si="67"/>
        <v>0</v>
      </c>
    </row>
    <row r="126" spans="1:45" s="39" customFormat="1" ht="16.5">
      <c r="A126" s="44" t="s">
        <v>104</v>
      </c>
      <c r="B126" s="44" t="s">
        <v>8</v>
      </c>
      <c r="C126" s="45">
        <v>32.1</v>
      </c>
      <c r="D126" s="44" t="s">
        <v>34</v>
      </c>
      <c r="E126" s="44">
        <v>80</v>
      </c>
      <c r="F126" s="44"/>
      <c r="G126" s="44"/>
      <c r="I126">
        <f t="shared" si="34"/>
        <v>0</v>
      </c>
      <c r="J126" s="48">
        <f t="shared" si="35"/>
        <v>0</v>
      </c>
      <c r="K126" s="48">
        <f t="shared" si="36"/>
        <v>0</v>
      </c>
      <c r="L126" s="48">
        <f t="shared" si="37"/>
        <v>0</v>
      </c>
      <c r="M126" s="48">
        <f t="shared" si="38"/>
        <v>1</v>
      </c>
      <c r="N126" s="48">
        <f t="shared" si="39"/>
        <v>0</v>
      </c>
      <c r="O126" s="48">
        <f t="shared" si="40"/>
        <v>0</v>
      </c>
      <c r="P126" s="48"/>
      <c r="Q126" s="16">
        <f t="shared" si="41"/>
        <v>0</v>
      </c>
      <c r="R126" s="16">
        <f t="shared" si="42"/>
        <v>0</v>
      </c>
      <c r="S126" s="16">
        <f t="shared" si="43"/>
        <v>1</v>
      </c>
      <c r="T126" s="16">
        <f t="shared" si="44"/>
        <v>0</v>
      </c>
      <c r="U126" s="16">
        <f t="shared" si="45"/>
        <v>0</v>
      </c>
      <c r="V126" s="16">
        <f t="shared" si="46"/>
        <v>0</v>
      </c>
      <c r="W126">
        <f t="shared" si="47"/>
        <v>0</v>
      </c>
      <c r="X126">
        <f t="shared" si="48"/>
        <v>0</v>
      </c>
      <c r="Y126">
        <f t="shared" si="49"/>
        <v>0</v>
      </c>
      <c r="Z126">
        <f t="shared" si="50"/>
        <v>0</v>
      </c>
      <c r="AA126"/>
      <c r="AB126">
        <f t="shared" si="51"/>
        <v>0</v>
      </c>
      <c r="AC126" s="48">
        <f t="shared" si="52"/>
        <v>0</v>
      </c>
      <c r="AD126" s="48">
        <f t="shared" si="53"/>
        <v>0</v>
      </c>
      <c r="AE126" s="48">
        <f t="shared" si="54"/>
        <v>0</v>
      </c>
      <c r="AF126" s="48">
        <f t="shared" si="55"/>
        <v>32.1</v>
      </c>
      <c r="AG126" s="48">
        <f t="shared" si="56"/>
        <v>0</v>
      </c>
      <c r="AH126" s="48">
        <f t="shared" si="57"/>
        <v>0</v>
      </c>
      <c r="AI126" s="48"/>
      <c r="AJ126">
        <f t="shared" si="58"/>
        <v>0</v>
      </c>
      <c r="AK126">
        <f t="shared" si="59"/>
        <v>0</v>
      </c>
      <c r="AL126">
        <f t="shared" si="60"/>
        <v>32.1</v>
      </c>
      <c r="AM126">
        <f t="shared" si="61"/>
        <v>0</v>
      </c>
      <c r="AN126">
        <f t="shared" si="62"/>
        <v>0</v>
      </c>
      <c r="AO126">
        <f t="shared" si="63"/>
        <v>0</v>
      </c>
      <c r="AP126">
        <f t="shared" si="64"/>
        <v>0</v>
      </c>
      <c r="AQ126">
        <f t="shared" si="65"/>
        <v>0</v>
      </c>
      <c r="AR126">
        <f t="shared" si="66"/>
        <v>0</v>
      </c>
      <c r="AS126">
        <f t="shared" si="67"/>
        <v>0</v>
      </c>
    </row>
    <row r="127" spans="1:45" s="39" customFormat="1" ht="16.5">
      <c r="A127" s="44"/>
      <c r="B127" s="44" t="s">
        <v>10</v>
      </c>
      <c r="C127" s="45">
        <v>21.2</v>
      </c>
      <c r="D127" s="44" t="s">
        <v>34</v>
      </c>
      <c r="E127" s="44">
        <v>80</v>
      </c>
      <c r="F127" s="44" t="s">
        <v>52</v>
      </c>
      <c r="G127" s="44"/>
      <c r="I127">
        <f t="shared" si="34"/>
        <v>0</v>
      </c>
      <c r="J127" s="48">
        <f t="shared" si="35"/>
        <v>0</v>
      </c>
      <c r="K127" s="48">
        <f t="shared" si="36"/>
        <v>0</v>
      </c>
      <c r="L127" s="48">
        <f t="shared" si="37"/>
        <v>0</v>
      </c>
      <c r="M127" s="48">
        <f t="shared" si="38"/>
        <v>1</v>
      </c>
      <c r="N127" s="48">
        <f t="shared" si="39"/>
        <v>0</v>
      </c>
      <c r="O127" s="48">
        <f t="shared" si="40"/>
        <v>0</v>
      </c>
      <c r="P127" s="48"/>
      <c r="Q127" s="16">
        <f t="shared" si="41"/>
        <v>0</v>
      </c>
      <c r="R127" s="16">
        <f t="shared" si="42"/>
        <v>0</v>
      </c>
      <c r="S127" s="16">
        <f t="shared" si="43"/>
        <v>1</v>
      </c>
      <c r="T127" s="16">
        <f t="shared" si="44"/>
        <v>0</v>
      </c>
      <c r="U127" s="16">
        <f t="shared" si="45"/>
        <v>0</v>
      </c>
      <c r="V127" s="16">
        <f t="shared" si="46"/>
        <v>0</v>
      </c>
      <c r="W127">
        <f t="shared" si="47"/>
        <v>0</v>
      </c>
      <c r="X127">
        <f t="shared" si="48"/>
        <v>0</v>
      </c>
      <c r="Y127">
        <f t="shared" si="49"/>
        <v>0</v>
      </c>
      <c r="Z127">
        <f t="shared" si="50"/>
        <v>0</v>
      </c>
      <c r="AA127"/>
      <c r="AB127">
        <f t="shared" si="51"/>
        <v>0</v>
      </c>
      <c r="AC127" s="48">
        <f t="shared" si="52"/>
        <v>0</v>
      </c>
      <c r="AD127" s="48">
        <f t="shared" si="53"/>
        <v>0</v>
      </c>
      <c r="AE127" s="48">
        <f t="shared" si="54"/>
        <v>0</v>
      </c>
      <c r="AF127" s="48">
        <f t="shared" si="55"/>
        <v>21.2</v>
      </c>
      <c r="AG127" s="48">
        <f t="shared" si="56"/>
        <v>0</v>
      </c>
      <c r="AH127" s="48">
        <f t="shared" si="57"/>
        <v>0</v>
      </c>
      <c r="AI127" s="48"/>
      <c r="AJ127">
        <f t="shared" si="58"/>
        <v>0</v>
      </c>
      <c r="AK127">
        <f t="shared" si="59"/>
        <v>0</v>
      </c>
      <c r="AL127">
        <f t="shared" si="60"/>
        <v>21.2</v>
      </c>
      <c r="AM127">
        <f t="shared" si="61"/>
        <v>0</v>
      </c>
      <c r="AN127">
        <f t="shared" si="62"/>
        <v>0</v>
      </c>
      <c r="AO127">
        <f t="shared" si="63"/>
        <v>0</v>
      </c>
      <c r="AP127">
        <f t="shared" si="64"/>
        <v>0</v>
      </c>
      <c r="AQ127">
        <f t="shared" si="65"/>
        <v>0</v>
      </c>
      <c r="AR127">
        <f t="shared" si="66"/>
        <v>0</v>
      </c>
      <c r="AS127">
        <f t="shared" si="67"/>
        <v>0</v>
      </c>
    </row>
    <row r="128" spans="1:45" ht="16.5">
      <c r="A128" s="42" t="s">
        <v>105</v>
      </c>
      <c r="B128" s="42" t="s">
        <v>8</v>
      </c>
      <c r="C128" s="43">
        <v>23.9</v>
      </c>
      <c r="D128" s="42" t="s">
        <v>13</v>
      </c>
      <c r="E128" s="42">
        <v>80</v>
      </c>
      <c r="F128" s="42"/>
      <c r="G128" s="42"/>
      <c r="I128">
        <f t="shared" si="34"/>
        <v>0</v>
      </c>
      <c r="J128" s="48">
        <f t="shared" si="35"/>
        <v>0</v>
      </c>
      <c r="K128" s="48">
        <f t="shared" si="36"/>
        <v>0</v>
      </c>
      <c r="L128" s="48">
        <f t="shared" si="37"/>
        <v>0</v>
      </c>
      <c r="M128" s="48">
        <f t="shared" si="38"/>
        <v>1</v>
      </c>
      <c r="N128" s="48">
        <f t="shared" si="39"/>
        <v>0</v>
      </c>
      <c r="O128" s="48">
        <f t="shared" si="40"/>
        <v>0</v>
      </c>
      <c r="P128" s="48"/>
      <c r="Q128" s="16">
        <f t="shared" si="41"/>
        <v>1</v>
      </c>
      <c r="R128" s="16">
        <f t="shared" si="42"/>
        <v>0</v>
      </c>
      <c r="S128" s="16">
        <f t="shared" si="43"/>
        <v>0</v>
      </c>
      <c r="T128" s="16">
        <f t="shared" si="44"/>
        <v>0</v>
      </c>
      <c r="U128" s="16">
        <f t="shared" si="45"/>
        <v>0</v>
      </c>
      <c r="V128" s="16">
        <f t="shared" si="46"/>
        <v>0</v>
      </c>
      <c r="W128">
        <f t="shared" si="47"/>
        <v>0</v>
      </c>
      <c r="X128">
        <f t="shared" si="48"/>
        <v>0</v>
      </c>
      <c r="Y128">
        <f t="shared" si="49"/>
        <v>0</v>
      </c>
      <c r="Z128">
        <f t="shared" si="50"/>
        <v>0</v>
      </c>
      <c r="AB128">
        <f t="shared" si="51"/>
        <v>0</v>
      </c>
      <c r="AC128" s="48">
        <f t="shared" si="52"/>
        <v>0</v>
      </c>
      <c r="AD128" s="48">
        <f t="shared" si="53"/>
        <v>0</v>
      </c>
      <c r="AE128" s="48">
        <f t="shared" si="54"/>
        <v>0</v>
      </c>
      <c r="AF128" s="48">
        <f t="shared" si="55"/>
        <v>23.9</v>
      </c>
      <c r="AG128" s="48">
        <f t="shared" si="56"/>
        <v>0</v>
      </c>
      <c r="AH128" s="48">
        <f t="shared" si="57"/>
        <v>0</v>
      </c>
      <c r="AI128" s="48"/>
      <c r="AJ128">
        <f t="shared" si="58"/>
        <v>23.9</v>
      </c>
      <c r="AK128">
        <f t="shared" si="59"/>
        <v>0</v>
      </c>
      <c r="AL128">
        <f t="shared" si="60"/>
        <v>0</v>
      </c>
      <c r="AM128">
        <f t="shared" si="61"/>
        <v>0</v>
      </c>
      <c r="AN128">
        <f t="shared" si="62"/>
        <v>0</v>
      </c>
      <c r="AO128">
        <f t="shared" si="63"/>
        <v>0</v>
      </c>
      <c r="AP128">
        <f t="shared" si="64"/>
        <v>0</v>
      </c>
      <c r="AQ128">
        <f t="shared" si="65"/>
        <v>0</v>
      </c>
      <c r="AR128">
        <f t="shared" si="66"/>
        <v>0</v>
      </c>
      <c r="AS128">
        <f t="shared" si="67"/>
        <v>0</v>
      </c>
    </row>
    <row r="129" spans="1:45" ht="16.5">
      <c r="A129" s="42"/>
      <c r="B129" s="42" t="s">
        <v>12</v>
      </c>
      <c r="C129" s="43">
        <v>6.4</v>
      </c>
      <c r="D129" s="42" t="s">
        <v>13</v>
      </c>
      <c r="E129" s="42">
        <v>80</v>
      </c>
      <c r="F129" s="42"/>
      <c r="G129" s="42"/>
      <c r="I129">
        <f t="shared" si="34"/>
        <v>0</v>
      </c>
      <c r="J129" s="48">
        <f t="shared" si="35"/>
        <v>0</v>
      </c>
      <c r="K129" s="48">
        <f t="shared" si="36"/>
        <v>0</v>
      </c>
      <c r="L129" s="48">
        <f t="shared" si="37"/>
        <v>0</v>
      </c>
      <c r="M129" s="48">
        <f t="shared" si="38"/>
        <v>1</v>
      </c>
      <c r="N129" s="48">
        <f t="shared" si="39"/>
        <v>0</v>
      </c>
      <c r="O129" s="48">
        <f t="shared" si="40"/>
        <v>0</v>
      </c>
      <c r="P129" s="48"/>
      <c r="Q129" s="16">
        <f t="shared" si="41"/>
        <v>1</v>
      </c>
      <c r="R129" s="16">
        <f t="shared" si="42"/>
        <v>0</v>
      </c>
      <c r="S129" s="16">
        <f t="shared" si="43"/>
        <v>0</v>
      </c>
      <c r="T129" s="16">
        <f t="shared" si="44"/>
        <v>0</v>
      </c>
      <c r="U129" s="16">
        <f t="shared" si="45"/>
        <v>0</v>
      </c>
      <c r="V129" s="16">
        <f t="shared" si="46"/>
        <v>0</v>
      </c>
      <c r="W129">
        <f t="shared" si="47"/>
        <v>0</v>
      </c>
      <c r="X129">
        <f t="shared" si="48"/>
        <v>0</v>
      </c>
      <c r="Y129">
        <f t="shared" si="49"/>
        <v>0</v>
      </c>
      <c r="Z129">
        <f t="shared" si="50"/>
        <v>0</v>
      </c>
      <c r="AB129">
        <f t="shared" si="51"/>
        <v>0</v>
      </c>
      <c r="AC129" s="48">
        <f t="shared" si="52"/>
        <v>0</v>
      </c>
      <c r="AD129" s="48">
        <f t="shared" si="53"/>
        <v>0</v>
      </c>
      <c r="AE129" s="48">
        <f t="shared" si="54"/>
        <v>0</v>
      </c>
      <c r="AF129" s="48">
        <f t="shared" si="55"/>
        <v>6.4</v>
      </c>
      <c r="AG129" s="48">
        <f t="shared" si="56"/>
        <v>0</v>
      </c>
      <c r="AH129" s="48">
        <f t="shared" si="57"/>
        <v>0</v>
      </c>
      <c r="AI129" s="48"/>
      <c r="AJ129">
        <f t="shared" si="58"/>
        <v>6.4</v>
      </c>
      <c r="AK129">
        <f t="shared" si="59"/>
        <v>0</v>
      </c>
      <c r="AL129">
        <f t="shared" si="60"/>
        <v>0</v>
      </c>
      <c r="AM129">
        <f t="shared" si="61"/>
        <v>0</v>
      </c>
      <c r="AN129">
        <f t="shared" si="62"/>
        <v>0</v>
      </c>
      <c r="AO129">
        <f t="shared" si="63"/>
        <v>0</v>
      </c>
      <c r="AP129">
        <f t="shared" si="64"/>
        <v>0</v>
      </c>
      <c r="AQ129">
        <f t="shared" si="65"/>
        <v>0</v>
      </c>
      <c r="AR129">
        <f t="shared" si="66"/>
        <v>0</v>
      </c>
      <c r="AS129">
        <f t="shared" si="67"/>
        <v>0</v>
      </c>
    </row>
    <row r="130" spans="1:45" s="39" customFormat="1" ht="16.5">
      <c r="A130" s="44" t="s">
        <v>107</v>
      </c>
      <c r="B130" s="44" t="s">
        <v>8</v>
      </c>
      <c r="C130" s="45">
        <v>28.843</v>
      </c>
      <c r="D130" s="44" t="s">
        <v>34</v>
      </c>
      <c r="E130" s="44">
        <v>80</v>
      </c>
      <c r="F130" s="44"/>
      <c r="G130" s="44"/>
      <c r="I130">
        <f t="shared" si="34"/>
        <v>0</v>
      </c>
      <c r="J130" s="48">
        <f t="shared" si="35"/>
        <v>0</v>
      </c>
      <c r="K130" s="48">
        <f t="shared" si="36"/>
        <v>0</v>
      </c>
      <c r="L130" s="48">
        <f t="shared" si="37"/>
        <v>0</v>
      </c>
      <c r="M130" s="48">
        <f t="shared" si="38"/>
        <v>1</v>
      </c>
      <c r="N130" s="48">
        <f t="shared" si="39"/>
        <v>0</v>
      </c>
      <c r="O130" s="48">
        <f t="shared" si="40"/>
        <v>0</v>
      </c>
      <c r="P130" s="48"/>
      <c r="Q130" s="16">
        <f t="shared" si="41"/>
        <v>0</v>
      </c>
      <c r="R130" s="16">
        <f t="shared" si="42"/>
        <v>0</v>
      </c>
      <c r="S130" s="16">
        <f t="shared" si="43"/>
        <v>1</v>
      </c>
      <c r="T130" s="16">
        <f t="shared" si="44"/>
        <v>0</v>
      </c>
      <c r="U130" s="16">
        <f t="shared" si="45"/>
        <v>0</v>
      </c>
      <c r="V130" s="16">
        <f t="shared" si="46"/>
        <v>0</v>
      </c>
      <c r="W130">
        <f t="shared" si="47"/>
        <v>0</v>
      </c>
      <c r="X130">
        <f t="shared" si="48"/>
        <v>0</v>
      </c>
      <c r="Y130">
        <f t="shared" si="49"/>
        <v>0</v>
      </c>
      <c r="Z130">
        <f t="shared" si="50"/>
        <v>0</v>
      </c>
      <c r="AA130"/>
      <c r="AB130">
        <f t="shared" si="51"/>
        <v>0</v>
      </c>
      <c r="AC130" s="48">
        <f t="shared" si="52"/>
        <v>0</v>
      </c>
      <c r="AD130" s="48">
        <f t="shared" si="53"/>
        <v>0</v>
      </c>
      <c r="AE130" s="48">
        <f t="shared" si="54"/>
        <v>0</v>
      </c>
      <c r="AF130" s="48">
        <f t="shared" si="55"/>
        <v>28.843</v>
      </c>
      <c r="AG130" s="48">
        <f t="shared" si="56"/>
        <v>0</v>
      </c>
      <c r="AH130" s="48">
        <f t="shared" si="57"/>
        <v>0</v>
      </c>
      <c r="AI130" s="48"/>
      <c r="AJ130">
        <f t="shared" si="58"/>
        <v>0</v>
      </c>
      <c r="AK130">
        <f t="shared" si="59"/>
        <v>0</v>
      </c>
      <c r="AL130">
        <f t="shared" si="60"/>
        <v>28.843</v>
      </c>
      <c r="AM130">
        <f t="shared" si="61"/>
        <v>0</v>
      </c>
      <c r="AN130">
        <f t="shared" si="62"/>
        <v>0</v>
      </c>
      <c r="AO130">
        <f t="shared" si="63"/>
        <v>0</v>
      </c>
      <c r="AP130">
        <f t="shared" si="64"/>
        <v>0</v>
      </c>
      <c r="AQ130">
        <f t="shared" si="65"/>
        <v>0</v>
      </c>
      <c r="AR130">
        <f t="shared" si="66"/>
        <v>0</v>
      </c>
      <c r="AS130">
        <f t="shared" si="67"/>
        <v>0</v>
      </c>
    </row>
    <row r="131" spans="1:45" s="39" customFormat="1" ht="16.5">
      <c r="A131" s="44"/>
      <c r="B131" s="44" t="s">
        <v>10</v>
      </c>
      <c r="C131" s="45">
        <v>19.63</v>
      </c>
      <c r="D131" s="44" t="s">
        <v>34</v>
      </c>
      <c r="E131" s="44">
        <v>80</v>
      </c>
      <c r="F131" s="44" t="s">
        <v>108</v>
      </c>
      <c r="G131" s="44"/>
      <c r="I131">
        <f t="shared" ref="I131:I141" si="68">IF((ISNUMBER(FIND("430",E131))),1,0)</f>
        <v>0</v>
      </c>
      <c r="J131" s="48">
        <f t="shared" ref="J131:J141" si="69">IF((ISNUMBER(FIND("120",E131))),1,0)</f>
        <v>0</v>
      </c>
      <c r="K131" s="48">
        <f t="shared" ref="K131:K141" si="70">IF((ISNUMBER(FIND("100",E131))),1,0)</f>
        <v>0</v>
      </c>
      <c r="L131" s="48">
        <f t="shared" ref="L131:L141" si="71">IF((ISNUMBER(FIND("90",E131))),1,0)</f>
        <v>0</v>
      </c>
      <c r="M131" s="48">
        <f t="shared" ref="M131:M141" si="72">IF((ISNUMBER(FIND("80",E131))),1,0)</f>
        <v>1</v>
      </c>
      <c r="N131" s="48">
        <f t="shared" ref="N131:N141" si="73">IF((ISNUMBER(FIND("70",E131))),1,0)</f>
        <v>0</v>
      </c>
      <c r="O131" s="48">
        <f t="shared" ref="O131:O141" si="74">IF((ISNUMBER(FIND("60",E131))),1,0)</f>
        <v>0</v>
      </c>
      <c r="P131" s="48"/>
      <c r="Q131" s="16">
        <f t="shared" ref="Q131:Q141" si="75">IF(AND(ISNUMBER(FIND("A",D131)),NOT(ISNUMBER(FIND("As",D131))),NOT(ISNUMBER(FIND("APM",D131)))),1,0)</f>
        <v>0</v>
      </c>
      <c r="R131" s="16">
        <f t="shared" ref="R131:R141" si="76">IF((ISNUMBER(FIND("As",D131))),1,0)</f>
        <v>0</v>
      </c>
      <c r="S131" s="16">
        <f t="shared" ref="S131:S141" si="77">IF((ISNUMBER(FIND("B",D131))),1,0)</f>
        <v>1</v>
      </c>
      <c r="T131" s="16">
        <f t="shared" ref="T131:T141" si="78">IF((ISNUMBER(FIND("C",D131))),1,0)</f>
        <v>0</v>
      </c>
      <c r="U131" s="16">
        <f t="shared" ref="U131:U141" si="79">IF((ISNUMBER(FIND("直线电机",D131))),1,0)</f>
        <v>0</v>
      </c>
      <c r="V131" s="16">
        <f t="shared" ref="V131:V141" si="80">IF((ISNUMBER(FIND("高速磁浮",D131))),1,0)</f>
        <v>0</v>
      </c>
      <c r="W131">
        <f t="shared" ref="W131:W141" si="81">IF((ISNUMBER(FIND("中低速磁浮",D131))),1,0)</f>
        <v>0</v>
      </c>
      <c r="X131">
        <f t="shared" ref="X131:X141" si="82">IF((ISNUMBER(FIND("单轨",D131))),1,0)</f>
        <v>0</v>
      </c>
      <c r="Y131">
        <f t="shared" ref="Y131:Y141" si="83">IF((ISNUMBER(FIND("轻轨",D131))),1,0)</f>
        <v>0</v>
      </c>
      <c r="Z131">
        <f t="shared" ref="Z131:Z141" si="84">IF((ISNUMBER(FIND("APM",D131))),1,0)</f>
        <v>0</v>
      </c>
      <c r="AA131"/>
      <c r="AB131">
        <f t="shared" ref="AB131:AB141" si="85">IF((ISNUMBER(FIND("430",E131))),C131,0)</f>
        <v>0</v>
      </c>
      <c r="AC131" s="48">
        <f t="shared" ref="AC131:AC141" si="86">IF((ISNUMBER(FIND("120",E131))),C131,0)</f>
        <v>0</v>
      </c>
      <c r="AD131" s="48">
        <f t="shared" ref="AD131:AD141" si="87">IF((ISNUMBER(FIND("100",E131))),C131,0)</f>
        <v>0</v>
      </c>
      <c r="AE131" s="48">
        <f t="shared" ref="AE131:AE141" si="88">IF((ISNUMBER(FIND("90",E131))),C131,0)</f>
        <v>0</v>
      </c>
      <c r="AF131" s="48">
        <f t="shared" ref="AF131:AF141" si="89">IF((ISNUMBER(FIND("80",E131))),C131,0)</f>
        <v>19.63</v>
      </c>
      <c r="AG131" s="48">
        <f t="shared" ref="AG131:AG141" si="90">IF((ISNUMBER(FIND("70",E131))),C131,0)</f>
        <v>0</v>
      </c>
      <c r="AH131" s="48">
        <f t="shared" ref="AH131:AH141" si="91">IF((ISNUMBER(FIND("60",E131))),C131,0)</f>
        <v>0</v>
      </c>
      <c r="AI131" s="48"/>
      <c r="AJ131">
        <f t="shared" ref="AJ131:AJ141" si="92">IF(AND(ISNUMBER(FIND("A",D131)),NOT(ISNUMBER(FIND("As",D131))),NOT(ISNUMBER(FIND("APM",D131)))),C131,0)</f>
        <v>0</v>
      </c>
      <c r="AK131">
        <f t="shared" ref="AK131:AK141" si="93">IF((ISNUMBER(FIND("As",D131))),C131,0)</f>
        <v>0</v>
      </c>
      <c r="AL131">
        <f t="shared" ref="AL131:AL141" si="94">IF((ISNUMBER(FIND("B",D131))),C131,0)</f>
        <v>19.63</v>
      </c>
      <c r="AM131">
        <f t="shared" ref="AM131:AM141" si="95">IF((ISNUMBER(FIND("C",D131))),C131,0)</f>
        <v>0</v>
      </c>
      <c r="AN131">
        <f t="shared" ref="AN131:AN141" si="96">IF((ISNUMBER(FIND("直线电机",D131))),C131,0)</f>
        <v>0</v>
      </c>
      <c r="AO131">
        <f t="shared" ref="AO131:AO141" si="97">IF((ISNUMBER(FIND("高速磁浮",D131))),C131,0)</f>
        <v>0</v>
      </c>
      <c r="AP131">
        <f t="shared" ref="AP131:AP141" si="98">IF((ISNUMBER(FIND("中低速磁浮",D131))),C131,0)</f>
        <v>0</v>
      </c>
      <c r="AQ131">
        <f t="shared" ref="AQ131:AQ141" si="99">IF((ISNUMBER(FIND("单轨",D131))),C131,0)</f>
        <v>0</v>
      </c>
      <c r="AR131">
        <f t="shared" ref="AR131:AR141" si="100">IF((ISNUMBER(FIND("轻轨",D131))),C131,0)</f>
        <v>0</v>
      </c>
      <c r="AS131">
        <f t="shared" ref="AS131:AS141" si="101">IF((ISNUMBER(FIND("APM",D131))),C131,0)</f>
        <v>0</v>
      </c>
    </row>
    <row r="132" spans="1:45" s="38" customFormat="1" ht="16.5">
      <c r="A132" s="42"/>
      <c r="B132" s="42" t="s">
        <v>10</v>
      </c>
      <c r="C132" s="43">
        <v>21.6</v>
      </c>
      <c r="D132" s="42" t="s">
        <v>34</v>
      </c>
      <c r="E132" s="42">
        <v>80</v>
      </c>
      <c r="F132" s="42" t="s">
        <v>110</v>
      </c>
      <c r="G132" s="42"/>
      <c r="I132">
        <f t="shared" si="68"/>
        <v>0</v>
      </c>
      <c r="J132" s="48">
        <f t="shared" si="69"/>
        <v>0</v>
      </c>
      <c r="K132" s="48">
        <f t="shared" si="70"/>
        <v>0</v>
      </c>
      <c r="L132" s="48">
        <f t="shared" si="71"/>
        <v>0</v>
      </c>
      <c r="M132" s="48">
        <f t="shared" si="72"/>
        <v>1</v>
      </c>
      <c r="N132" s="48">
        <f t="shared" si="73"/>
        <v>0</v>
      </c>
      <c r="O132" s="48">
        <f t="shared" si="74"/>
        <v>0</v>
      </c>
      <c r="P132" s="48"/>
      <c r="Q132" s="16">
        <f t="shared" si="75"/>
        <v>0</v>
      </c>
      <c r="R132" s="16">
        <f t="shared" si="76"/>
        <v>0</v>
      </c>
      <c r="S132" s="16">
        <f t="shared" si="77"/>
        <v>1</v>
      </c>
      <c r="T132" s="16">
        <f t="shared" si="78"/>
        <v>0</v>
      </c>
      <c r="U132" s="16">
        <f t="shared" si="79"/>
        <v>0</v>
      </c>
      <c r="V132" s="16">
        <f t="shared" si="80"/>
        <v>0</v>
      </c>
      <c r="W132">
        <f t="shared" si="81"/>
        <v>0</v>
      </c>
      <c r="X132">
        <f t="shared" si="82"/>
        <v>0</v>
      </c>
      <c r="Y132">
        <f t="shared" si="83"/>
        <v>0</v>
      </c>
      <c r="Z132">
        <f t="shared" si="84"/>
        <v>0</v>
      </c>
      <c r="AA132"/>
      <c r="AB132">
        <f t="shared" si="85"/>
        <v>0</v>
      </c>
      <c r="AC132" s="48">
        <f t="shared" si="86"/>
        <v>0</v>
      </c>
      <c r="AD132" s="48">
        <f t="shared" si="87"/>
        <v>0</v>
      </c>
      <c r="AE132" s="48">
        <f t="shared" si="88"/>
        <v>0</v>
      </c>
      <c r="AF132" s="48">
        <f t="shared" si="89"/>
        <v>21.6</v>
      </c>
      <c r="AG132" s="48">
        <f t="shared" si="90"/>
        <v>0</v>
      </c>
      <c r="AH132" s="48">
        <f t="shared" si="91"/>
        <v>0</v>
      </c>
      <c r="AI132" s="48"/>
      <c r="AJ132">
        <f t="shared" si="92"/>
        <v>0</v>
      </c>
      <c r="AK132">
        <f t="shared" si="93"/>
        <v>0</v>
      </c>
      <c r="AL132">
        <f t="shared" si="94"/>
        <v>21.6</v>
      </c>
      <c r="AM132">
        <f t="shared" si="95"/>
        <v>0</v>
      </c>
      <c r="AN132">
        <f t="shared" si="96"/>
        <v>0</v>
      </c>
      <c r="AO132">
        <f t="shared" si="97"/>
        <v>0</v>
      </c>
      <c r="AP132">
        <f t="shared" si="98"/>
        <v>0</v>
      </c>
      <c r="AQ132">
        <f t="shared" si="99"/>
        <v>0</v>
      </c>
      <c r="AR132">
        <f t="shared" si="100"/>
        <v>0</v>
      </c>
      <c r="AS132">
        <f t="shared" si="101"/>
        <v>0</v>
      </c>
    </row>
    <row r="133" spans="1:45" s="38" customFormat="1" ht="16.5">
      <c r="A133" s="42" t="s">
        <v>109</v>
      </c>
      <c r="B133" s="42" t="s">
        <v>12</v>
      </c>
      <c r="C133" s="43">
        <v>25.2</v>
      </c>
      <c r="D133" s="42" t="s">
        <v>34</v>
      </c>
      <c r="E133" s="42">
        <v>80</v>
      </c>
      <c r="F133" s="42"/>
      <c r="G133" s="42"/>
      <c r="I133">
        <f t="shared" si="68"/>
        <v>0</v>
      </c>
      <c r="J133" s="48">
        <f t="shared" si="69"/>
        <v>0</v>
      </c>
      <c r="K133" s="48">
        <f t="shared" si="70"/>
        <v>0</v>
      </c>
      <c r="L133" s="48">
        <f t="shared" si="71"/>
        <v>0</v>
      </c>
      <c r="M133" s="48">
        <f t="shared" si="72"/>
        <v>1</v>
      </c>
      <c r="N133" s="48">
        <f t="shared" si="73"/>
        <v>0</v>
      </c>
      <c r="O133" s="48">
        <f t="shared" si="74"/>
        <v>0</v>
      </c>
      <c r="P133" s="48"/>
      <c r="Q133" s="16">
        <f t="shared" si="75"/>
        <v>0</v>
      </c>
      <c r="R133" s="16">
        <f t="shared" si="76"/>
        <v>0</v>
      </c>
      <c r="S133" s="16">
        <f t="shared" si="77"/>
        <v>1</v>
      </c>
      <c r="T133" s="16">
        <f t="shared" si="78"/>
        <v>0</v>
      </c>
      <c r="U133" s="16">
        <f t="shared" si="79"/>
        <v>0</v>
      </c>
      <c r="V133" s="16">
        <f t="shared" si="80"/>
        <v>0</v>
      </c>
      <c r="W133">
        <f t="shared" si="81"/>
        <v>0</v>
      </c>
      <c r="X133">
        <f t="shared" si="82"/>
        <v>0</v>
      </c>
      <c r="Y133">
        <f t="shared" si="83"/>
        <v>0</v>
      </c>
      <c r="Z133">
        <f t="shared" si="84"/>
        <v>0</v>
      </c>
      <c r="AA133"/>
      <c r="AB133">
        <f t="shared" si="85"/>
        <v>0</v>
      </c>
      <c r="AC133" s="48">
        <f t="shared" si="86"/>
        <v>0</v>
      </c>
      <c r="AD133" s="48">
        <f t="shared" si="87"/>
        <v>0</v>
      </c>
      <c r="AE133" s="48">
        <f t="shared" si="88"/>
        <v>0</v>
      </c>
      <c r="AF133" s="48">
        <f t="shared" si="89"/>
        <v>25.2</v>
      </c>
      <c r="AG133" s="48">
        <f t="shared" si="90"/>
        <v>0</v>
      </c>
      <c r="AH133" s="48">
        <f t="shared" si="91"/>
        <v>0</v>
      </c>
      <c r="AI133" s="48"/>
      <c r="AJ133">
        <f t="shared" si="92"/>
        <v>0</v>
      </c>
      <c r="AK133">
        <f t="shared" si="93"/>
        <v>0</v>
      </c>
      <c r="AL133">
        <f t="shared" si="94"/>
        <v>25.2</v>
      </c>
      <c r="AM133">
        <f t="shared" si="95"/>
        <v>0</v>
      </c>
      <c r="AN133">
        <f t="shared" si="96"/>
        <v>0</v>
      </c>
      <c r="AO133">
        <f t="shared" si="97"/>
        <v>0</v>
      </c>
      <c r="AP133">
        <f t="shared" si="98"/>
        <v>0</v>
      </c>
      <c r="AQ133">
        <f t="shared" si="99"/>
        <v>0</v>
      </c>
      <c r="AR133">
        <f t="shared" si="100"/>
        <v>0</v>
      </c>
      <c r="AS133">
        <f t="shared" si="101"/>
        <v>0</v>
      </c>
    </row>
    <row r="134" spans="1:45" ht="16.5">
      <c r="A134" s="44" t="s">
        <v>111</v>
      </c>
      <c r="B134" s="44" t="s">
        <v>8</v>
      </c>
      <c r="C134" s="45">
        <v>24.89</v>
      </c>
      <c r="D134" s="44" t="s">
        <v>34</v>
      </c>
      <c r="E134" s="44">
        <v>80</v>
      </c>
      <c r="F134" s="44"/>
      <c r="G134" s="44"/>
      <c r="I134">
        <f t="shared" si="68"/>
        <v>0</v>
      </c>
      <c r="J134" s="48">
        <f t="shared" si="69"/>
        <v>0</v>
      </c>
      <c r="K134" s="48">
        <f t="shared" si="70"/>
        <v>0</v>
      </c>
      <c r="L134" s="48">
        <f t="shared" si="71"/>
        <v>0</v>
      </c>
      <c r="M134" s="48">
        <f t="shared" si="72"/>
        <v>1</v>
      </c>
      <c r="N134" s="48">
        <f t="shared" si="73"/>
        <v>0</v>
      </c>
      <c r="O134" s="48">
        <f t="shared" si="74"/>
        <v>0</v>
      </c>
      <c r="P134" s="48"/>
      <c r="Q134" s="16">
        <f t="shared" si="75"/>
        <v>0</v>
      </c>
      <c r="R134" s="16">
        <f t="shared" si="76"/>
        <v>0</v>
      </c>
      <c r="S134" s="16">
        <f t="shared" si="77"/>
        <v>1</v>
      </c>
      <c r="T134" s="16">
        <f t="shared" si="78"/>
        <v>0</v>
      </c>
      <c r="U134" s="16">
        <f t="shared" si="79"/>
        <v>0</v>
      </c>
      <c r="V134" s="16">
        <f t="shared" si="80"/>
        <v>0</v>
      </c>
      <c r="W134">
        <f t="shared" si="81"/>
        <v>0</v>
      </c>
      <c r="X134">
        <f t="shared" si="82"/>
        <v>0</v>
      </c>
      <c r="Y134">
        <f t="shared" si="83"/>
        <v>0</v>
      </c>
      <c r="Z134">
        <f t="shared" si="84"/>
        <v>0</v>
      </c>
      <c r="AB134">
        <f t="shared" si="85"/>
        <v>0</v>
      </c>
      <c r="AC134" s="48">
        <f t="shared" si="86"/>
        <v>0</v>
      </c>
      <c r="AD134" s="48">
        <f t="shared" si="87"/>
        <v>0</v>
      </c>
      <c r="AE134" s="48">
        <f t="shared" si="88"/>
        <v>0</v>
      </c>
      <c r="AF134" s="48">
        <f t="shared" si="89"/>
        <v>24.89</v>
      </c>
      <c r="AG134" s="48">
        <f t="shared" si="90"/>
        <v>0</v>
      </c>
      <c r="AH134" s="48">
        <f t="shared" si="91"/>
        <v>0</v>
      </c>
      <c r="AI134" s="48"/>
      <c r="AJ134">
        <f t="shared" si="92"/>
        <v>0</v>
      </c>
      <c r="AK134">
        <f t="shared" si="93"/>
        <v>0</v>
      </c>
      <c r="AL134">
        <f t="shared" si="94"/>
        <v>24.89</v>
      </c>
      <c r="AM134">
        <f t="shared" si="95"/>
        <v>0</v>
      </c>
      <c r="AN134">
        <f t="shared" si="96"/>
        <v>0</v>
      </c>
      <c r="AO134">
        <f t="shared" si="97"/>
        <v>0</v>
      </c>
      <c r="AP134">
        <f t="shared" si="98"/>
        <v>0</v>
      </c>
      <c r="AQ134">
        <f t="shared" si="99"/>
        <v>0</v>
      </c>
      <c r="AR134">
        <f t="shared" si="100"/>
        <v>0</v>
      </c>
      <c r="AS134">
        <f t="shared" si="101"/>
        <v>0</v>
      </c>
    </row>
    <row r="135" spans="1:45" s="38" customFormat="1" ht="16.5">
      <c r="A135" s="42" t="s">
        <v>112</v>
      </c>
      <c r="B135" s="42" t="s">
        <v>8</v>
      </c>
      <c r="C135" s="43">
        <v>24.58</v>
      </c>
      <c r="D135" s="42" t="s">
        <v>34</v>
      </c>
      <c r="E135" s="42">
        <v>80</v>
      </c>
      <c r="F135" s="42"/>
      <c r="G135" s="42"/>
      <c r="I135">
        <f t="shared" si="68"/>
        <v>0</v>
      </c>
      <c r="J135" s="48">
        <f t="shared" si="69"/>
        <v>0</v>
      </c>
      <c r="K135" s="48">
        <f t="shared" si="70"/>
        <v>0</v>
      </c>
      <c r="L135" s="48">
        <f t="shared" si="71"/>
        <v>0</v>
      </c>
      <c r="M135" s="48">
        <f t="shared" si="72"/>
        <v>1</v>
      </c>
      <c r="N135" s="48">
        <f t="shared" si="73"/>
        <v>0</v>
      </c>
      <c r="O135" s="48">
        <f t="shared" si="74"/>
        <v>0</v>
      </c>
      <c r="P135" s="48"/>
      <c r="Q135" s="16">
        <f t="shared" si="75"/>
        <v>0</v>
      </c>
      <c r="R135" s="16">
        <f t="shared" si="76"/>
        <v>0</v>
      </c>
      <c r="S135" s="16">
        <f t="shared" si="77"/>
        <v>1</v>
      </c>
      <c r="T135" s="16">
        <f t="shared" si="78"/>
        <v>0</v>
      </c>
      <c r="U135" s="16">
        <f t="shared" si="79"/>
        <v>0</v>
      </c>
      <c r="V135" s="16">
        <f t="shared" si="80"/>
        <v>0</v>
      </c>
      <c r="W135">
        <f t="shared" si="81"/>
        <v>0</v>
      </c>
      <c r="X135">
        <f t="shared" si="82"/>
        <v>0</v>
      </c>
      <c r="Y135">
        <f t="shared" si="83"/>
        <v>0</v>
      </c>
      <c r="Z135">
        <f t="shared" si="84"/>
        <v>0</v>
      </c>
      <c r="AA135"/>
      <c r="AB135">
        <f t="shared" si="85"/>
        <v>0</v>
      </c>
      <c r="AC135" s="48">
        <f t="shared" si="86"/>
        <v>0</v>
      </c>
      <c r="AD135" s="48">
        <f t="shared" si="87"/>
        <v>0</v>
      </c>
      <c r="AE135" s="48">
        <f t="shared" si="88"/>
        <v>0</v>
      </c>
      <c r="AF135" s="48">
        <f t="shared" si="89"/>
        <v>24.58</v>
      </c>
      <c r="AG135" s="48">
        <f t="shared" si="90"/>
        <v>0</v>
      </c>
      <c r="AH135" s="48">
        <f t="shared" si="91"/>
        <v>0</v>
      </c>
      <c r="AI135" s="48"/>
      <c r="AJ135">
        <f t="shared" si="92"/>
        <v>0</v>
      </c>
      <c r="AK135">
        <f t="shared" si="93"/>
        <v>0</v>
      </c>
      <c r="AL135">
        <f t="shared" si="94"/>
        <v>24.58</v>
      </c>
      <c r="AM135">
        <f t="shared" si="95"/>
        <v>0</v>
      </c>
      <c r="AN135">
        <f t="shared" si="96"/>
        <v>0</v>
      </c>
      <c r="AO135">
        <f t="shared" si="97"/>
        <v>0</v>
      </c>
      <c r="AP135">
        <f t="shared" si="98"/>
        <v>0</v>
      </c>
      <c r="AQ135">
        <f t="shared" si="99"/>
        <v>0</v>
      </c>
      <c r="AR135">
        <f t="shared" si="100"/>
        <v>0</v>
      </c>
      <c r="AS135">
        <f t="shared" si="101"/>
        <v>0</v>
      </c>
    </row>
    <row r="136" spans="1:45" s="38" customFormat="1" ht="16.5">
      <c r="A136" s="42"/>
      <c r="B136" s="42" t="s">
        <v>10</v>
      </c>
      <c r="C136" s="43">
        <v>27.8</v>
      </c>
      <c r="D136" s="42" t="s">
        <v>34</v>
      </c>
      <c r="E136" s="42">
        <v>80</v>
      </c>
      <c r="F136" s="42" t="s">
        <v>78</v>
      </c>
      <c r="G136" s="42"/>
      <c r="I136">
        <f t="shared" si="68"/>
        <v>0</v>
      </c>
      <c r="J136" s="48">
        <f t="shared" si="69"/>
        <v>0</v>
      </c>
      <c r="K136" s="48">
        <f t="shared" si="70"/>
        <v>0</v>
      </c>
      <c r="L136" s="48">
        <f t="shared" si="71"/>
        <v>0</v>
      </c>
      <c r="M136" s="48">
        <f t="shared" si="72"/>
        <v>1</v>
      </c>
      <c r="N136" s="48">
        <f t="shared" si="73"/>
        <v>0</v>
      </c>
      <c r="O136" s="48">
        <f t="shared" si="74"/>
        <v>0</v>
      </c>
      <c r="P136" s="48"/>
      <c r="Q136" s="16">
        <f t="shared" si="75"/>
        <v>0</v>
      </c>
      <c r="R136" s="16">
        <f t="shared" si="76"/>
        <v>0</v>
      </c>
      <c r="S136" s="16">
        <f t="shared" si="77"/>
        <v>1</v>
      </c>
      <c r="T136" s="16">
        <f t="shared" si="78"/>
        <v>0</v>
      </c>
      <c r="U136" s="16">
        <f t="shared" si="79"/>
        <v>0</v>
      </c>
      <c r="V136" s="16">
        <f t="shared" si="80"/>
        <v>0</v>
      </c>
      <c r="W136">
        <f t="shared" si="81"/>
        <v>0</v>
      </c>
      <c r="X136">
        <f t="shared" si="82"/>
        <v>0</v>
      </c>
      <c r="Y136">
        <f t="shared" si="83"/>
        <v>0</v>
      </c>
      <c r="Z136">
        <f t="shared" si="84"/>
        <v>0</v>
      </c>
      <c r="AA136"/>
      <c r="AB136">
        <f t="shared" si="85"/>
        <v>0</v>
      </c>
      <c r="AC136" s="48">
        <f t="shared" si="86"/>
        <v>0</v>
      </c>
      <c r="AD136" s="48">
        <f t="shared" si="87"/>
        <v>0</v>
      </c>
      <c r="AE136" s="48">
        <f t="shared" si="88"/>
        <v>0</v>
      </c>
      <c r="AF136" s="48">
        <f t="shared" si="89"/>
        <v>27.8</v>
      </c>
      <c r="AG136" s="48">
        <f t="shared" si="90"/>
        <v>0</v>
      </c>
      <c r="AH136" s="48">
        <f t="shared" si="91"/>
        <v>0</v>
      </c>
      <c r="AI136" s="48"/>
      <c r="AJ136">
        <f t="shared" si="92"/>
        <v>0</v>
      </c>
      <c r="AK136">
        <f t="shared" si="93"/>
        <v>0</v>
      </c>
      <c r="AL136">
        <f t="shared" si="94"/>
        <v>27.8</v>
      </c>
      <c r="AM136">
        <f t="shared" si="95"/>
        <v>0</v>
      </c>
      <c r="AN136">
        <f t="shared" si="96"/>
        <v>0</v>
      </c>
      <c r="AO136">
        <f t="shared" si="97"/>
        <v>0</v>
      </c>
      <c r="AP136">
        <f t="shared" si="98"/>
        <v>0</v>
      </c>
      <c r="AQ136">
        <f t="shared" si="99"/>
        <v>0</v>
      </c>
      <c r="AR136">
        <f t="shared" si="100"/>
        <v>0</v>
      </c>
      <c r="AS136">
        <f t="shared" si="101"/>
        <v>0</v>
      </c>
    </row>
    <row r="137" spans="1:45" ht="16.5">
      <c r="A137" s="44" t="s">
        <v>113</v>
      </c>
      <c r="B137" s="44" t="s">
        <v>114</v>
      </c>
      <c r="C137" s="45">
        <v>21.47</v>
      </c>
      <c r="D137" s="44" t="s">
        <v>47</v>
      </c>
      <c r="E137" s="44">
        <v>80</v>
      </c>
      <c r="F137" s="44"/>
      <c r="G137" s="44" t="s">
        <v>115</v>
      </c>
      <c r="I137">
        <f t="shared" si="68"/>
        <v>0</v>
      </c>
      <c r="J137" s="48">
        <f t="shared" si="69"/>
        <v>0</v>
      </c>
      <c r="K137" s="48">
        <f t="shared" si="70"/>
        <v>0</v>
      </c>
      <c r="L137" s="48">
        <f t="shared" si="71"/>
        <v>0</v>
      </c>
      <c r="M137" s="48">
        <f t="shared" si="72"/>
        <v>1</v>
      </c>
      <c r="N137" s="48">
        <f t="shared" si="73"/>
        <v>0</v>
      </c>
      <c r="O137" s="48">
        <f t="shared" si="74"/>
        <v>0</v>
      </c>
      <c r="P137" s="48"/>
      <c r="Q137" s="16">
        <f t="shared" si="75"/>
        <v>0</v>
      </c>
      <c r="R137" s="16">
        <f t="shared" si="76"/>
        <v>0</v>
      </c>
      <c r="S137" s="16">
        <f t="shared" si="77"/>
        <v>1</v>
      </c>
      <c r="T137" s="16">
        <f t="shared" si="78"/>
        <v>0</v>
      </c>
      <c r="U137" s="16">
        <f t="shared" si="79"/>
        <v>0</v>
      </c>
      <c r="V137" s="16">
        <f t="shared" si="80"/>
        <v>0</v>
      </c>
      <c r="W137">
        <f t="shared" si="81"/>
        <v>0</v>
      </c>
      <c r="X137">
        <f t="shared" si="82"/>
        <v>0</v>
      </c>
      <c r="Y137">
        <f t="shared" si="83"/>
        <v>0</v>
      </c>
      <c r="Z137">
        <f t="shared" si="84"/>
        <v>0</v>
      </c>
      <c r="AB137">
        <f t="shared" si="85"/>
        <v>0</v>
      </c>
      <c r="AC137" s="48">
        <f t="shared" si="86"/>
        <v>0</v>
      </c>
      <c r="AD137" s="48">
        <f t="shared" si="87"/>
        <v>0</v>
      </c>
      <c r="AE137" s="48">
        <f t="shared" si="88"/>
        <v>0</v>
      </c>
      <c r="AF137" s="48">
        <f t="shared" si="89"/>
        <v>21.47</v>
      </c>
      <c r="AG137" s="48">
        <f t="shared" si="90"/>
        <v>0</v>
      </c>
      <c r="AH137" s="48">
        <f t="shared" si="91"/>
        <v>0</v>
      </c>
      <c r="AI137" s="48"/>
      <c r="AJ137">
        <f t="shared" si="92"/>
        <v>0</v>
      </c>
      <c r="AK137">
        <f t="shared" si="93"/>
        <v>0</v>
      </c>
      <c r="AL137">
        <f t="shared" si="94"/>
        <v>21.47</v>
      </c>
      <c r="AM137">
        <f t="shared" si="95"/>
        <v>0</v>
      </c>
      <c r="AN137">
        <f t="shared" si="96"/>
        <v>0</v>
      </c>
      <c r="AO137">
        <f t="shared" si="97"/>
        <v>0</v>
      </c>
      <c r="AP137">
        <f t="shared" si="98"/>
        <v>0</v>
      </c>
      <c r="AQ137">
        <f t="shared" si="99"/>
        <v>0</v>
      </c>
      <c r="AR137">
        <f t="shared" si="100"/>
        <v>0</v>
      </c>
      <c r="AS137">
        <f t="shared" si="101"/>
        <v>0</v>
      </c>
    </row>
    <row r="138" spans="1:45" s="38" customFormat="1" ht="16.5">
      <c r="A138" s="42" t="s">
        <v>116</v>
      </c>
      <c r="B138" s="42" t="s">
        <v>8</v>
      </c>
      <c r="C138" s="43">
        <v>17.47</v>
      </c>
      <c r="D138" s="42" t="s">
        <v>34</v>
      </c>
      <c r="E138" s="42">
        <v>80</v>
      </c>
      <c r="F138" s="42"/>
      <c r="G138" s="50"/>
      <c r="I138">
        <f t="shared" si="68"/>
        <v>0</v>
      </c>
      <c r="J138" s="48">
        <f t="shared" si="69"/>
        <v>0</v>
      </c>
      <c r="K138" s="48">
        <f t="shared" si="70"/>
        <v>0</v>
      </c>
      <c r="L138" s="48">
        <f t="shared" si="71"/>
        <v>0</v>
      </c>
      <c r="M138" s="48">
        <f t="shared" si="72"/>
        <v>1</v>
      </c>
      <c r="N138" s="48">
        <f t="shared" si="73"/>
        <v>0</v>
      </c>
      <c r="O138" s="48">
        <f t="shared" si="74"/>
        <v>0</v>
      </c>
      <c r="P138" s="48"/>
      <c r="Q138" s="16">
        <f t="shared" si="75"/>
        <v>0</v>
      </c>
      <c r="R138" s="16">
        <f t="shared" si="76"/>
        <v>0</v>
      </c>
      <c r="S138" s="16">
        <f t="shared" si="77"/>
        <v>1</v>
      </c>
      <c r="T138" s="16">
        <f t="shared" si="78"/>
        <v>0</v>
      </c>
      <c r="U138" s="16">
        <f t="shared" si="79"/>
        <v>0</v>
      </c>
      <c r="V138" s="16">
        <f t="shared" si="80"/>
        <v>0</v>
      </c>
      <c r="W138">
        <f t="shared" si="81"/>
        <v>0</v>
      </c>
      <c r="X138">
        <f t="shared" si="82"/>
        <v>0</v>
      </c>
      <c r="Y138">
        <f t="shared" si="83"/>
        <v>0</v>
      </c>
      <c r="Z138">
        <f t="shared" si="84"/>
        <v>0</v>
      </c>
      <c r="AA138"/>
      <c r="AB138">
        <f t="shared" si="85"/>
        <v>0</v>
      </c>
      <c r="AC138" s="48">
        <f t="shared" si="86"/>
        <v>0</v>
      </c>
      <c r="AD138" s="48">
        <f t="shared" si="87"/>
        <v>0</v>
      </c>
      <c r="AE138" s="48">
        <f t="shared" si="88"/>
        <v>0</v>
      </c>
      <c r="AF138" s="48">
        <f t="shared" si="89"/>
        <v>17.47</v>
      </c>
      <c r="AG138" s="48">
        <f t="shared" si="90"/>
        <v>0</v>
      </c>
      <c r="AH138" s="48">
        <f t="shared" si="91"/>
        <v>0</v>
      </c>
      <c r="AI138" s="48"/>
      <c r="AJ138">
        <f t="shared" si="92"/>
        <v>0</v>
      </c>
      <c r="AK138">
        <f t="shared" si="93"/>
        <v>0</v>
      </c>
      <c r="AL138">
        <f t="shared" si="94"/>
        <v>17.47</v>
      </c>
      <c r="AM138">
        <f t="shared" si="95"/>
        <v>0</v>
      </c>
      <c r="AN138">
        <f t="shared" si="96"/>
        <v>0</v>
      </c>
      <c r="AO138">
        <f t="shared" si="97"/>
        <v>0</v>
      </c>
      <c r="AP138">
        <f t="shared" si="98"/>
        <v>0</v>
      </c>
      <c r="AQ138">
        <f t="shared" si="99"/>
        <v>0</v>
      </c>
      <c r="AR138">
        <f t="shared" si="100"/>
        <v>0</v>
      </c>
      <c r="AS138">
        <f t="shared" si="101"/>
        <v>0</v>
      </c>
    </row>
    <row r="139" spans="1:45" s="38" customFormat="1" ht="16.5">
      <c r="A139" s="42"/>
      <c r="B139" s="42" t="s">
        <v>12</v>
      </c>
      <c r="C139" s="43">
        <v>5.45</v>
      </c>
      <c r="D139" s="42" t="s">
        <v>34</v>
      </c>
      <c r="E139" s="42">
        <v>80</v>
      </c>
      <c r="F139" s="42"/>
      <c r="G139" s="50"/>
      <c r="I139">
        <f t="shared" si="68"/>
        <v>0</v>
      </c>
      <c r="J139" s="48">
        <f t="shared" si="69"/>
        <v>0</v>
      </c>
      <c r="K139" s="48">
        <f t="shared" si="70"/>
        <v>0</v>
      </c>
      <c r="L139" s="48">
        <f t="shared" si="71"/>
        <v>0</v>
      </c>
      <c r="M139" s="48">
        <f t="shared" si="72"/>
        <v>1</v>
      </c>
      <c r="N139" s="48">
        <f t="shared" si="73"/>
        <v>0</v>
      </c>
      <c r="O139" s="48">
        <f t="shared" si="74"/>
        <v>0</v>
      </c>
      <c r="P139" s="48"/>
      <c r="Q139" s="16">
        <f t="shared" si="75"/>
        <v>0</v>
      </c>
      <c r="R139" s="16">
        <f t="shared" si="76"/>
        <v>0</v>
      </c>
      <c r="S139" s="16">
        <f t="shared" si="77"/>
        <v>1</v>
      </c>
      <c r="T139" s="16">
        <f t="shared" si="78"/>
        <v>0</v>
      </c>
      <c r="U139" s="16">
        <f t="shared" si="79"/>
        <v>0</v>
      </c>
      <c r="V139" s="16">
        <f t="shared" si="80"/>
        <v>0</v>
      </c>
      <c r="W139">
        <f t="shared" si="81"/>
        <v>0</v>
      </c>
      <c r="X139">
        <f t="shared" si="82"/>
        <v>0</v>
      </c>
      <c r="Y139">
        <f t="shared" si="83"/>
        <v>0</v>
      </c>
      <c r="Z139">
        <f t="shared" si="84"/>
        <v>0</v>
      </c>
      <c r="AA139"/>
      <c r="AB139">
        <f t="shared" si="85"/>
        <v>0</v>
      </c>
      <c r="AC139" s="48">
        <f t="shared" si="86"/>
        <v>0</v>
      </c>
      <c r="AD139" s="48">
        <f t="shared" si="87"/>
        <v>0</v>
      </c>
      <c r="AE139" s="48">
        <f t="shared" si="88"/>
        <v>0</v>
      </c>
      <c r="AF139" s="48">
        <f t="shared" si="89"/>
        <v>5.45</v>
      </c>
      <c r="AG139" s="48">
        <f t="shared" si="90"/>
        <v>0</v>
      </c>
      <c r="AH139" s="48">
        <f t="shared" si="91"/>
        <v>0</v>
      </c>
      <c r="AI139" s="48"/>
      <c r="AJ139">
        <f t="shared" si="92"/>
        <v>0</v>
      </c>
      <c r="AK139">
        <f t="shared" si="93"/>
        <v>0</v>
      </c>
      <c r="AL139">
        <f t="shared" si="94"/>
        <v>5.45</v>
      </c>
      <c r="AM139">
        <f t="shared" si="95"/>
        <v>0</v>
      </c>
      <c r="AN139">
        <f t="shared" si="96"/>
        <v>0</v>
      </c>
      <c r="AO139">
        <f t="shared" si="97"/>
        <v>0</v>
      </c>
      <c r="AP139">
        <f t="shared" si="98"/>
        <v>0</v>
      </c>
      <c r="AQ139">
        <f t="shared" si="99"/>
        <v>0</v>
      </c>
      <c r="AR139">
        <f t="shared" si="100"/>
        <v>0</v>
      </c>
      <c r="AS139">
        <f t="shared" si="101"/>
        <v>0</v>
      </c>
    </row>
    <row r="140" spans="1:45" s="39" customFormat="1" ht="16.5">
      <c r="A140" s="44" t="s">
        <v>117</v>
      </c>
      <c r="B140" s="44" t="s">
        <v>8</v>
      </c>
      <c r="C140" s="45">
        <v>30.3</v>
      </c>
      <c r="D140" s="44" t="s">
        <v>34</v>
      </c>
      <c r="E140" s="44">
        <v>80</v>
      </c>
      <c r="F140" s="44" t="s">
        <v>118</v>
      </c>
      <c r="G140" s="44"/>
      <c r="I140">
        <f t="shared" si="68"/>
        <v>0</v>
      </c>
      <c r="J140" s="48">
        <f t="shared" si="69"/>
        <v>0</v>
      </c>
      <c r="K140" s="48">
        <f t="shared" si="70"/>
        <v>0</v>
      </c>
      <c r="L140" s="48">
        <f t="shared" si="71"/>
        <v>0</v>
      </c>
      <c r="M140" s="48">
        <f t="shared" si="72"/>
        <v>1</v>
      </c>
      <c r="N140" s="48">
        <f t="shared" si="73"/>
        <v>0</v>
      </c>
      <c r="O140" s="48">
        <f t="shared" si="74"/>
        <v>0</v>
      </c>
      <c r="P140" s="48"/>
      <c r="Q140" s="16">
        <f t="shared" si="75"/>
        <v>0</v>
      </c>
      <c r="R140" s="16">
        <f t="shared" si="76"/>
        <v>0</v>
      </c>
      <c r="S140" s="16">
        <f t="shared" si="77"/>
        <v>1</v>
      </c>
      <c r="T140" s="16">
        <f t="shared" si="78"/>
        <v>0</v>
      </c>
      <c r="U140" s="16">
        <f t="shared" si="79"/>
        <v>0</v>
      </c>
      <c r="V140" s="16">
        <f t="shared" si="80"/>
        <v>0</v>
      </c>
      <c r="W140">
        <f t="shared" si="81"/>
        <v>0</v>
      </c>
      <c r="X140">
        <f t="shared" si="82"/>
        <v>0</v>
      </c>
      <c r="Y140">
        <f t="shared" si="83"/>
        <v>0</v>
      </c>
      <c r="Z140">
        <f t="shared" si="84"/>
        <v>0</v>
      </c>
      <c r="AA140"/>
      <c r="AB140">
        <f t="shared" si="85"/>
        <v>0</v>
      </c>
      <c r="AC140" s="48">
        <f t="shared" si="86"/>
        <v>0</v>
      </c>
      <c r="AD140" s="48">
        <f t="shared" si="87"/>
        <v>0</v>
      </c>
      <c r="AE140" s="48">
        <f t="shared" si="88"/>
        <v>0</v>
      </c>
      <c r="AF140" s="48">
        <f t="shared" si="89"/>
        <v>30.3</v>
      </c>
      <c r="AG140" s="48">
        <f t="shared" si="90"/>
        <v>0</v>
      </c>
      <c r="AH140" s="48">
        <f t="shared" si="91"/>
        <v>0</v>
      </c>
      <c r="AI140" s="48"/>
      <c r="AJ140">
        <f t="shared" si="92"/>
        <v>0</v>
      </c>
      <c r="AK140">
        <f t="shared" si="93"/>
        <v>0</v>
      </c>
      <c r="AL140">
        <f t="shared" si="94"/>
        <v>30.3</v>
      </c>
      <c r="AM140">
        <f t="shared" si="95"/>
        <v>0</v>
      </c>
      <c r="AN140">
        <f t="shared" si="96"/>
        <v>0</v>
      </c>
      <c r="AO140">
        <f t="shared" si="97"/>
        <v>0</v>
      </c>
      <c r="AP140">
        <f t="shared" si="98"/>
        <v>0</v>
      </c>
      <c r="AQ140">
        <f t="shared" si="99"/>
        <v>0</v>
      </c>
      <c r="AR140">
        <f t="shared" si="100"/>
        <v>0</v>
      </c>
      <c r="AS140">
        <f t="shared" si="101"/>
        <v>0</v>
      </c>
    </row>
    <row r="141" spans="1:45" s="38" customFormat="1" ht="16.5">
      <c r="A141" s="42" t="s">
        <v>119</v>
      </c>
      <c r="B141" s="42" t="s">
        <v>8</v>
      </c>
      <c r="C141" s="43">
        <v>12.9</v>
      </c>
      <c r="D141" s="42" t="s">
        <v>34</v>
      </c>
      <c r="E141" s="42">
        <v>80</v>
      </c>
      <c r="F141" s="42" t="s">
        <v>52</v>
      </c>
      <c r="G141" s="42"/>
      <c r="I141">
        <f t="shared" si="68"/>
        <v>0</v>
      </c>
      <c r="J141" s="48">
        <f t="shared" si="69"/>
        <v>0</v>
      </c>
      <c r="K141" s="48">
        <f t="shared" si="70"/>
        <v>0</v>
      </c>
      <c r="L141" s="48">
        <f t="shared" si="71"/>
        <v>0</v>
      </c>
      <c r="M141" s="48">
        <f t="shared" si="72"/>
        <v>1</v>
      </c>
      <c r="N141" s="48">
        <f t="shared" si="73"/>
        <v>0</v>
      </c>
      <c r="O141" s="48">
        <f t="shared" si="74"/>
        <v>0</v>
      </c>
      <c r="P141" s="48"/>
      <c r="Q141" s="16">
        <f t="shared" si="75"/>
        <v>0</v>
      </c>
      <c r="R141" s="16">
        <f t="shared" si="76"/>
        <v>0</v>
      </c>
      <c r="S141" s="16">
        <f t="shared" si="77"/>
        <v>1</v>
      </c>
      <c r="T141" s="16">
        <f t="shared" si="78"/>
        <v>0</v>
      </c>
      <c r="U141" s="16">
        <f t="shared" si="79"/>
        <v>0</v>
      </c>
      <c r="V141" s="16">
        <f t="shared" si="80"/>
        <v>0</v>
      </c>
      <c r="W141">
        <f t="shared" si="81"/>
        <v>0</v>
      </c>
      <c r="X141">
        <f t="shared" si="82"/>
        <v>0</v>
      </c>
      <c r="Y141">
        <f t="shared" si="83"/>
        <v>0</v>
      </c>
      <c r="Z141">
        <f t="shared" si="84"/>
        <v>0</v>
      </c>
      <c r="AA141"/>
      <c r="AB141">
        <f t="shared" si="85"/>
        <v>0</v>
      </c>
      <c r="AC141" s="48">
        <f t="shared" si="86"/>
        <v>0</v>
      </c>
      <c r="AD141" s="48">
        <f t="shared" si="87"/>
        <v>0</v>
      </c>
      <c r="AE141" s="48">
        <f t="shared" si="88"/>
        <v>0</v>
      </c>
      <c r="AF141" s="48">
        <f t="shared" si="89"/>
        <v>12.9</v>
      </c>
      <c r="AG141" s="48">
        <f t="shared" si="90"/>
        <v>0</v>
      </c>
      <c r="AH141" s="48">
        <f t="shared" si="91"/>
        <v>0</v>
      </c>
      <c r="AI141" s="48"/>
      <c r="AJ141">
        <f t="shared" si="92"/>
        <v>0</v>
      </c>
      <c r="AK141">
        <f t="shared" si="93"/>
        <v>0</v>
      </c>
      <c r="AL141">
        <f t="shared" si="94"/>
        <v>12.9</v>
      </c>
      <c r="AM141">
        <f t="shared" si="95"/>
        <v>0</v>
      </c>
      <c r="AN141">
        <f t="shared" si="96"/>
        <v>0</v>
      </c>
      <c r="AO141">
        <f t="shared" si="97"/>
        <v>0</v>
      </c>
      <c r="AP141">
        <f t="shared" si="98"/>
        <v>0</v>
      </c>
      <c r="AQ141">
        <f t="shared" si="99"/>
        <v>0</v>
      </c>
      <c r="AR141">
        <f t="shared" si="100"/>
        <v>0</v>
      </c>
      <c r="AS141">
        <f t="shared" si="101"/>
        <v>0</v>
      </c>
    </row>
    <row r="142" spans="1:45">
      <c r="I142">
        <v>430</v>
      </c>
      <c r="J142" s="16">
        <v>120</v>
      </c>
      <c r="K142" s="16">
        <v>100</v>
      </c>
      <c r="L142" s="16">
        <v>90</v>
      </c>
      <c r="M142" s="16">
        <v>80</v>
      </c>
      <c r="N142" s="16">
        <v>70</v>
      </c>
      <c r="O142" s="16">
        <v>60</v>
      </c>
      <c r="Q142" s="16" t="s">
        <v>121</v>
      </c>
      <c r="R142" s="16" t="s">
        <v>122</v>
      </c>
      <c r="S142" s="16" t="s">
        <v>123</v>
      </c>
      <c r="T142" s="16" t="s">
        <v>124</v>
      </c>
      <c r="U142" s="16" t="s">
        <v>125</v>
      </c>
      <c r="V142" s="16" t="s">
        <v>126</v>
      </c>
      <c r="W142" s="16" t="s">
        <v>127</v>
      </c>
      <c r="X142" s="16" t="s">
        <v>128</v>
      </c>
      <c r="Y142" s="16" t="s">
        <v>129</v>
      </c>
      <c r="Z142" s="16" t="s">
        <v>130</v>
      </c>
      <c r="AA142" s="16"/>
      <c r="AB142" s="16">
        <v>430</v>
      </c>
      <c r="AC142" s="16">
        <v>120</v>
      </c>
      <c r="AD142" s="16">
        <v>100</v>
      </c>
      <c r="AE142" s="16">
        <v>90</v>
      </c>
      <c r="AF142" s="16">
        <v>80</v>
      </c>
      <c r="AG142" s="16">
        <v>70</v>
      </c>
      <c r="AH142" s="16">
        <v>60</v>
      </c>
      <c r="AI142" s="16"/>
      <c r="AJ142" s="16" t="s">
        <v>121</v>
      </c>
      <c r="AK142" s="16" t="s">
        <v>122</v>
      </c>
      <c r="AL142" s="16" t="s">
        <v>123</v>
      </c>
      <c r="AM142" s="16" t="s">
        <v>124</v>
      </c>
      <c r="AN142" s="16" t="s">
        <v>125</v>
      </c>
      <c r="AO142" s="16" t="s">
        <v>126</v>
      </c>
      <c r="AP142" s="16" t="s">
        <v>127</v>
      </c>
      <c r="AQ142" s="16" t="s">
        <v>128</v>
      </c>
      <c r="AR142" s="16" t="s">
        <v>129</v>
      </c>
      <c r="AS142" s="16" t="s">
        <v>130</v>
      </c>
    </row>
    <row r="144" spans="1:45">
      <c r="H144" t="s">
        <v>120</v>
      </c>
      <c r="I144" s="16">
        <f>SUM(I2:I141)</f>
        <v>1</v>
      </c>
      <c r="J144" s="16">
        <f>SUM(J2:J141)</f>
        <v>9</v>
      </c>
      <c r="K144" s="16">
        <f t="shared" ref="K144:AS144" si="102">SUM(K2:K141)</f>
        <v>23</v>
      </c>
      <c r="L144" s="16">
        <f t="shared" si="102"/>
        <v>4</v>
      </c>
      <c r="M144" s="16">
        <f t="shared" si="102"/>
        <v>100</v>
      </c>
      <c r="N144" s="16">
        <f t="shared" si="102"/>
        <v>2</v>
      </c>
      <c r="O144" s="16">
        <f t="shared" si="102"/>
        <v>1</v>
      </c>
      <c r="Q144" s="16">
        <f t="shared" si="102"/>
        <v>37</v>
      </c>
      <c r="R144" s="16">
        <f t="shared" si="102"/>
        <v>2</v>
      </c>
      <c r="S144" s="16">
        <f t="shared" si="102"/>
        <v>86</v>
      </c>
      <c r="T144" s="16">
        <f t="shared" si="102"/>
        <v>3</v>
      </c>
      <c r="U144" s="16">
        <f t="shared" si="102"/>
        <v>4</v>
      </c>
      <c r="V144" s="16">
        <f t="shared" si="102"/>
        <v>1</v>
      </c>
      <c r="W144" s="16">
        <f t="shared" si="102"/>
        <v>2</v>
      </c>
      <c r="X144" s="16">
        <f t="shared" si="102"/>
        <v>2</v>
      </c>
      <c r="Y144" s="16">
        <f t="shared" si="102"/>
        <v>2</v>
      </c>
      <c r="Z144" s="16">
        <f t="shared" si="102"/>
        <v>1</v>
      </c>
      <c r="AA144" s="16"/>
      <c r="AB144" s="29">
        <f t="shared" si="102"/>
        <v>29.86</v>
      </c>
      <c r="AC144" s="29">
        <f t="shared" si="102"/>
        <v>359.25000000000006</v>
      </c>
      <c r="AD144" s="29">
        <f t="shared" si="102"/>
        <v>851.06899999999996</v>
      </c>
      <c r="AE144" s="29">
        <f t="shared" si="102"/>
        <v>161.19999999999999</v>
      </c>
      <c r="AF144" s="29">
        <f t="shared" si="102"/>
        <v>2999.2859999999996</v>
      </c>
      <c r="AG144" s="29">
        <f t="shared" si="102"/>
        <v>48.29</v>
      </c>
      <c r="AH144" s="29">
        <f t="shared" si="102"/>
        <v>3.96</v>
      </c>
      <c r="AI144" s="16"/>
      <c r="AJ144" s="16">
        <f t="shared" si="102"/>
        <v>1262.0700000000002</v>
      </c>
      <c r="AK144" s="16">
        <f t="shared" si="102"/>
        <v>49.1</v>
      </c>
      <c r="AL144" s="16">
        <f t="shared" si="102"/>
        <v>2684.9349999999999</v>
      </c>
      <c r="AM144" s="16">
        <f t="shared" si="102"/>
        <v>86.300000000000011</v>
      </c>
      <c r="AN144" s="16">
        <f t="shared" si="102"/>
        <v>161.19999999999999</v>
      </c>
      <c r="AO144" s="16">
        <f t="shared" si="102"/>
        <v>29.86</v>
      </c>
      <c r="AP144" s="16">
        <f t="shared" si="102"/>
        <v>28.75</v>
      </c>
      <c r="AQ144" s="16">
        <f t="shared" si="102"/>
        <v>98.45</v>
      </c>
      <c r="AR144" s="16">
        <f t="shared" si="102"/>
        <v>48.29</v>
      </c>
      <c r="AS144" s="16">
        <f t="shared" si="102"/>
        <v>3.96</v>
      </c>
    </row>
  </sheetData>
  <mergeCells count="1">
    <mergeCell ref="G138:G139"/>
  </mergeCells>
  <phoneticPr fontId="11" type="noConversion"/>
  <pageMargins left="0.69930555555555596" right="0.69930555555555596" top="0.75" bottom="0.75" header="0.3" footer="0.3"/>
  <pageSetup paperSize="135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43"/>
  <sheetViews>
    <sheetView topLeftCell="A79" zoomScale="70" zoomScaleNormal="70" workbookViewId="0">
      <selection activeCell="G126" sqref="G126"/>
    </sheetView>
  </sheetViews>
  <sheetFormatPr defaultColWidth="9" defaultRowHeight="14.25"/>
  <cols>
    <col min="2" max="2" width="5.5" customWidth="1"/>
    <col min="3" max="3" width="20.25" customWidth="1"/>
    <col min="4" max="4" width="23.375" customWidth="1"/>
    <col min="5" max="5" width="12.875" customWidth="1"/>
    <col min="6" max="6" width="19.125" customWidth="1"/>
    <col min="7" max="7" width="16.75" customWidth="1"/>
    <col min="8" max="8" width="18.5" customWidth="1"/>
    <col min="9" max="9" width="19.375" customWidth="1"/>
  </cols>
  <sheetData>
    <row r="3" spans="2:9" ht="35.65" customHeight="1">
      <c r="B3" s="30" t="s">
        <v>131</v>
      </c>
      <c r="C3" s="30" t="s">
        <v>0</v>
      </c>
      <c r="D3" s="30" t="s">
        <v>1</v>
      </c>
      <c r="E3" s="30" t="s">
        <v>2</v>
      </c>
      <c r="F3" s="30" t="s">
        <v>3</v>
      </c>
      <c r="G3" s="30" t="s">
        <v>4</v>
      </c>
      <c r="H3" s="30" t="s">
        <v>6</v>
      </c>
      <c r="I3" s="30" t="s">
        <v>132</v>
      </c>
    </row>
    <row r="4" spans="2:9">
      <c r="B4" s="57">
        <v>1</v>
      </c>
      <c r="C4" s="57" t="s">
        <v>7</v>
      </c>
      <c r="D4" s="31" t="s">
        <v>8</v>
      </c>
      <c r="E4" s="32">
        <v>36.9</v>
      </c>
      <c r="F4" s="31" t="s">
        <v>9</v>
      </c>
      <c r="G4" s="31">
        <v>80</v>
      </c>
      <c r="H4" s="31"/>
      <c r="I4" s="51">
        <f>SUM(E4:E20)</f>
        <v>667.35999999999979</v>
      </c>
    </row>
    <row r="5" spans="2:9">
      <c r="B5" s="62"/>
      <c r="C5" s="62"/>
      <c r="D5" s="31" t="s">
        <v>10</v>
      </c>
      <c r="E5" s="32">
        <v>60.3</v>
      </c>
      <c r="F5" s="31" t="s">
        <v>11</v>
      </c>
      <c r="G5" s="31">
        <v>80</v>
      </c>
      <c r="H5" s="31"/>
      <c r="I5" s="56"/>
    </row>
    <row r="6" spans="2:9">
      <c r="B6" s="62"/>
      <c r="C6" s="62"/>
      <c r="D6" s="31" t="s">
        <v>12</v>
      </c>
      <c r="E6" s="32">
        <v>40.200000000000003</v>
      </c>
      <c r="F6" s="31" t="s">
        <v>13</v>
      </c>
      <c r="G6" s="31">
        <v>80</v>
      </c>
      <c r="H6" s="31"/>
      <c r="I6" s="56"/>
    </row>
    <row r="7" spans="2:9">
      <c r="B7" s="62"/>
      <c r="C7" s="62"/>
      <c r="D7" s="31" t="s">
        <v>14</v>
      </c>
      <c r="E7" s="32">
        <v>33.799999999999997</v>
      </c>
      <c r="F7" s="31" t="s">
        <v>13</v>
      </c>
      <c r="G7" s="31">
        <v>80</v>
      </c>
      <c r="H7" s="31"/>
      <c r="I7" s="56"/>
    </row>
    <row r="8" spans="2:9">
      <c r="B8" s="62"/>
      <c r="C8" s="62"/>
      <c r="D8" s="31" t="s">
        <v>15</v>
      </c>
      <c r="E8" s="32">
        <v>16.600000000000001</v>
      </c>
      <c r="F8" s="31" t="s">
        <v>16</v>
      </c>
      <c r="G8" s="31">
        <v>80</v>
      </c>
      <c r="H8" s="31"/>
      <c r="I8" s="56"/>
    </row>
    <row r="9" spans="2:9">
      <c r="B9" s="62"/>
      <c r="C9" s="62"/>
      <c r="D9" s="31" t="s">
        <v>18</v>
      </c>
      <c r="E9" s="32">
        <v>32.700000000000003</v>
      </c>
      <c r="F9" s="31" t="s">
        <v>16</v>
      </c>
      <c r="G9" s="31">
        <v>80</v>
      </c>
      <c r="H9" s="31"/>
      <c r="I9" s="56"/>
    </row>
    <row r="10" spans="2:9">
      <c r="B10" s="62"/>
      <c r="C10" s="62"/>
      <c r="D10" s="31" t="s">
        <v>19</v>
      </c>
      <c r="E10" s="32">
        <v>43.9</v>
      </c>
      <c r="F10" s="31" t="s">
        <v>13</v>
      </c>
      <c r="G10" s="31">
        <v>80</v>
      </c>
      <c r="H10" s="31"/>
      <c r="I10" s="56"/>
    </row>
    <row r="11" spans="2:9">
      <c r="B11" s="62"/>
      <c r="C11" s="62"/>
      <c r="D11" s="31" t="s">
        <v>20</v>
      </c>
      <c r="E11" s="32">
        <v>37</v>
      </c>
      <c r="F11" s="31" t="s">
        <v>21</v>
      </c>
      <c r="G11" s="31">
        <v>80</v>
      </c>
      <c r="H11" s="31"/>
      <c r="I11" s="56"/>
    </row>
    <row r="12" spans="2:9">
      <c r="B12" s="62"/>
      <c r="C12" s="62"/>
      <c r="D12" s="31" t="s">
        <v>22</v>
      </c>
      <c r="E12" s="32">
        <v>49.8</v>
      </c>
      <c r="F12" s="31" t="s">
        <v>13</v>
      </c>
      <c r="G12" s="31">
        <v>80</v>
      </c>
      <c r="H12" s="31"/>
      <c r="I12" s="56"/>
    </row>
    <row r="13" spans="2:9">
      <c r="B13" s="62"/>
      <c r="C13" s="62"/>
      <c r="D13" s="31" t="s">
        <v>23</v>
      </c>
      <c r="E13" s="32">
        <v>35.200000000000003</v>
      </c>
      <c r="F13" s="31" t="s">
        <v>13</v>
      </c>
      <c r="G13" s="31">
        <v>80</v>
      </c>
      <c r="H13" s="31"/>
      <c r="I13" s="56"/>
    </row>
    <row r="14" spans="2:9">
      <c r="B14" s="62"/>
      <c r="C14" s="62"/>
      <c r="D14" s="31" t="s">
        <v>24</v>
      </c>
      <c r="E14" s="32">
        <v>81.400000000000006</v>
      </c>
      <c r="F14" s="31" t="s">
        <v>13</v>
      </c>
      <c r="G14" s="31">
        <v>100</v>
      </c>
      <c r="H14" s="31"/>
      <c r="I14" s="56"/>
    </row>
    <row r="15" spans="2:9">
      <c r="B15" s="62"/>
      <c r="C15" s="62"/>
      <c r="D15" s="31" t="s">
        <v>25</v>
      </c>
      <c r="E15" s="32">
        <v>39.9</v>
      </c>
      <c r="F15" s="31" t="s">
        <v>13</v>
      </c>
      <c r="G15" s="31">
        <v>80</v>
      </c>
      <c r="H15" s="31"/>
      <c r="I15" s="56"/>
    </row>
    <row r="16" spans="2:9">
      <c r="B16" s="62"/>
      <c r="C16" s="62"/>
      <c r="D16" s="31" t="s">
        <v>26</v>
      </c>
      <c r="E16" s="32">
        <v>21.9</v>
      </c>
      <c r="F16" s="31" t="s">
        <v>13</v>
      </c>
      <c r="G16" s="31">
        <v>80</v>
      </c>
      <c r="H16" s="31"/>
      <c r="I16" s="56"/>
    </row>
    <row r="17" spans="2:9">
      <c r="B17" s="62"/>
      <c r="C17" s="62"/>
      <c r="D17" s="31" t="s">
        <v>27</v>
      </c>
      <c r="E17" s="32">
        <v>58.8</v>
      </c>
      <c r="F17" s="31" t="s">
        <v>28</v>
      </c>
      <c r="G17" s="31">
        <v>120</v>
      </c>
      <c r="H17" s="31"/>
      <c r="I17" s="56"/>
    </row>
    <row r="18" spans="2:9">
      <c r="B18" s="62"/>
      <c r="C18" s="62"/>
      <c r="D18" s="31" t="s">
        <v>29</v>
      </c>
      <c r="E18" s="32">
        <v>29.86</v>
      </c>
      <c r="F18" s="31" t="s">
        <v>30</v>
      </c>
      <c r="G18" s="31">
        <v>430</v>
      </c>
      <c r="H18" s="31"/>
      <c r="I18" s="56"/>
    </row>
    <row r="19" spans="2:9">
      <c r="B19" s="62"/>
      <c r="C19" s="62"/>
      <c r="D19" s="31" t="s">
        <v>22</v>
      </c>
      <c r="E19" s="32">
        <v>13.8</v>
      </c>
      <c r="F19" s="31" t="s">
        <v>13</v>
      </c>
      <c r="G19" s="31">
        <v>80</v>
      </c>
      <c r="H19" s="31"/>
      <c r="I19" s="56"/>
    </row>
    <row r="20" spans="2:9">
      <c r="B20" s="58"/>
      <c r="C20" s="58"/>
      <c r="D20" s="31" t="s">
        <v>32</v>
      </c>
      <c r="E20" s="32">
        <v>35.299999999999997</v>
      </c>
      <c r="F20" s="31" t="s">
        <v>13</v>
      </c>
      <c r="G20" s="31">
        <v>100</v>
      </c>
      <c r="H20" s="31"/>
      <c r="I20" s="52"/>
    </row>
    <row r="21" spans="2:9">
      <c r="B21" s="59">
        <v>2</v>
      </c>
      <c r="C21" s="59" t="s">
        <v>33</v>
      </c>
      <c r="D21" s="33" t="s">
        <v>8</v>
      </c>
      <c r="E21" s="34">
        <v>31.1</v>
      </c>
      <c r="F21" s="33" t="s">
        <v>34</v>
      </c>
      <c r="G21" s="33">
        <v>80</v>
      </c>
      <c r="H21" s="33"/>
      <c r="I21" s="53">
        <f>SUM(E21:E41)</f>
        <v>604.30000000000007</v>
      </c>
    </row>
    <row r="22" spans="2:9">
      <c r="B22" s="61"/>
      <c r="C22" s="61"/>
      <c r="D22" s="33" t="s">
        <v>10</v>
      </c>
      <c r="E22" s="34">
        <v>23.1</v>
      </c>
      <c r="F22" s="33" t="s">
        <v>34</v>
      </c>
      <c r="G22" s="33">
        <v>80</v>
      </c>
      <c r="H22" s="33"/>
      <c r="I22" s="55"/>
    </row>
    <row r="23" spans="2:9">
      <c r="B23" s="61"/>
      <c r="C23" s="61"/>
      <c r="D23" s="33" t="s">
        <v>14</v>
      </c>
      <c r="E23" s="34">
        <v>28.2</v>
      </c>
      <c r="F23" s="33" t="s">
        <v>34</v>
      </c>
      <c r="G23" s="33">
        <v>80</v>
      </c>
      <c r="H23" s="33"/>
      <c r="I23" s="55"/>
    </row>
    <row r="24" spans="2:9">
      <c r="B24" s="61"/>
      <c r="C24" s="61"/>
      <c r="D24" s="33" t="s">
        <v>15</v>
      </c>
      <c r="E24" s="34">
        <v>28</v>
      </c>
      <c r="F24" s="33" t="s">
        <v>34</v>
      </c>
      <c r="G24" s="33">
        <v>80</v>
      </c>
      <c r="H24" s="33"/>
      <c r="I24" s="55"/>
    </row>
    <row r="25" spans="2:9">
      <c r="B25" s="61"/>
      <c r="C25" s="61"/>
      <c r="D25" s="33" t="s">
        <v>18</v>
      </c>
      <c r="E25" s="34">
        <v>43</v>
      </c>
      <c r="F25" s="33" t="s">
        <v>35</v>
      </c>
      <c r="G25" s="33">
        <v>100</v>
      </c>
      <c r="H25" s="33"/>
      <c r="I25" s="55"/>
    </row>
    <row r="26" spans="2:9">
      <c r="B26" s="61"/>
      <c r="C26" s="61"/>
      <c r="D26" s="33" t="s">
        <v>19</v>
      </c>
      <c r="E26" s="34">
        <v>24</v>
      </c>
      <c r="F26" s="33" t="s">
        <v>35</v>
      </c>
      <c r="G26" s="33">
        <v>80</v>
      </c>
      <c r="H26" s="33"/>
      <c r="I26" s="55"/>
    </row>
    <row r="27" spans="2:9">
      <c r="B27" s="61"/>
      <c r="C27" s="61"/>
      <c r="D27" s="33" t="s">
        <v>20</v>
      </c>
      <c r="E27" s="34">
        <v>29</v>
      </c>
      <c r="F27" s="33" t="s">
        <v>34</v>
      </c>
      <c r="G27" s="33">
        <v>80</v>
      </c>
      <c r="H27" s="33"/>
      <c r="I27" s="55"/>
    </row>
    <row r="28" spans="2:9">
      <c r="B28" s="61"/>
      <c r="C28" s="61"/>
      <c r="D28" s="33" t="s">
        <v>22</v>
      </c>
      <c r="E28" s="34">
        <v>17</v>
      </c>
      <c r="F28" s="33" t="s">
        <v>34</v>
      </c>
      <c r="G28" s="33">
        <v>80</v>
      </c>
      <c r="H28" s="33"/>
      <c r="I28" s="55"/>
    </row>
    <row r="29" spans="2:9">
      <c r="B29" s="61"/>
      <c r="C29" s="61"/>
      <c r="D29" s="33" t="s">
        <v>23</v>
      </c>
      <c r="E29" s="34">
        <v>57</v>
      </c>
      <c r="F29" s="33" t="s">
        <v>34</v>
      </c>
      <c r="G29" s="33">
        <v>80</v>
      </c>
      <c r="H29" s="33"/>
      <c r="I29" s="55"/>
    </row>
    <row r="30" spans="2:9">
      <c r="B30" s="61"/>
      <c r="C30" s="61"/>
      <c r="D30" s="33" t="s">
        <v>26</v>
      </c>
      <c r="E30" s="34">
        <v>41</v>
      </c>
      <c r="F30" s="33" t="s">
        <v>34</v>
      </c>
      <c r="G30" s="33">
        <v>80</v>
      </c>
      <c r="H30" s="33"/>
      <c r="I30" s="55"/>
    </row>
    <row r="31" spans="2:9">
      <c r="B31" s="61"/>
      <c r="C31" s="61"/>
      <c r="D31" s="33" t="s">
        <v>36</v>
      </c>
      <c r="E31" s="34">
        <v>43.8</v>
      </c>
      <c r="F31" s="33" t="s">
        <v>13</v>
      </c>
      <c r="G31" s="33">
        <v>80</v>
      </c>
      <c r="H31" s="33"/>
      <c r="I31" s="55"/>
    </row>
    <row r="32" spans="2:9">
      <c r="B32" s="61"/>
      <c r="C32" s="61"/>
      <c r="D32" s="33" t="s">
        <v>37</v>
      </c>
      <c r="E32" s="34">
        <v>43</v>
      </c>
      <c r="F32" s="33" t="s">
        <v>34</v>
      </c>
      <c r="G32" s="33">
        <v>100</v>
      </c>
      <c r="H32" s="33"/>
      <c r="I32" s="55"/>
    </row>
    <row r="33" spans="2:9">
      <c r="B33" s="61"/>
      <c r="C33" s="61"/>
      <c r="D33" s="33" t="s">
        <v>27</v>
      </c>
      <c r="E33" s="34">
        <v>19.600000000000001</v>
      </c>
      <c r="F33" s="33" t="s">
        <v>9</v>
      </c>
      <c r="G33" s="33">
        <v>100</v>
      </c>
      <c r="H33" s="33"/>
      <c r="I33" s="55"/>
    </row>
    <row r="34" spans="2:9">
      <c r="B34" s="61"/>
      <c r="C34" s="61"/>
      <c r="D34" s="33" t="s">
        <v>38</v>
      </c>
      <c r="E34" s="34">
        <v>28</v>
      </c>
      <c r="F34" s="33" t="s">
        <v>39</v>
      </c>
      <c r="G34" s="33" t="s">
        <v>40</v>
      </c>
      <c r="H34" s="33"/>
      <c r="I34" s="55"/>
    </row>
    <row r="35" spans="2:9">
      <c r="B35" s="61"/>
      <c r="C35" s="61"/>
      <c r="D35" s="33" t="s">
        <v>41</v>
      </c>
      <c r="E35" s="34">
        <v>19</v>
      </c>
      <c r="F35" s="33" t="s">
        <v>34</v>
      </c>
      <c r="G35" s="33">
        <v>80</v>
      </c>
      <c r="H35" s="33"/>
      <c r="I35" s="55"/>
    </row>
    <row r="36" spans="2:9">
      <c r="B36" s="61"/>
      <c r="C36" s="61"/>
      <c r="D36" s="33" t="s">
        <v>42</v>
      </c>
      <c r="E36" s="34">
        <v>23</v>
      </c>
      <c r="F36" s="33" t="s">
        <v>34</v>
      </c>
      <c r="G36" s="33">
        <v>80</v>
      </c>
      <c r="H36" s="33"/>
      <c r="I36" s="55"/>
    </row>
    <row r="37" spans="2:9">
      <c r="B37" s="61"/>
      <c r="C37" s="61"/>
      <c r="D37" s="33" t="s">
        <v>43</v>
      </c>
      <c r="E37" s="34">
        <v>21.8</v>
      </c>
      <c r="F37" s="33" t="s">
        <v>34</v>
      </c>
      <c r="G37" s="33">
        <v>80</v>
      </c>
      <c r="H37" s="33"/>
      <c r="I37" s="55"/>
    </row>
    <row r="38" spans="2:9">
      <c r="B38" s="61"/>
      <c r="C38" s="61"/>
      <c r="D38" s="33" t="s">
        <v>44</v>
      </c>
      <c r="E38" s="34">
        <v>31</v>
      </c>
      <c r="F38" s="33" t="s">
        <v>34</v>
      </c>
      <c r="G38" s="33">
        <v>100</v>
      </c>
      <c r="H38" s="33"/>
      <c r="I38" s="55"/>
    </row>
    <row r="39" spans="2:9">
      <c r="B39" s="61"/>
      <c r="C39" s="61"/>
      <c r="D39" s="33" t="s">
        <v>45</v>
      </c>
      <c r="E39" s="34">
        <v>23</v>
      </c>
      <c r="F39" s="33" t="s">
        <v>34</v>
      </c>
      <c r="G39" s="33">
        <v>100</v>
      </c>
      <c r="H39" s="33"/>
      <c r="I39" s="55"/>
    </row>
    <row r="40" spans="2:9">
      <c r="B40" s="61"/>
      <c r="C40" s="61"/>
      <c r="D40" s="33" t="s">
        <v>46</v>
      </c>
      <c r="E40" s="34">
        <v>20.5</v>
      </c>
      <c r="F40" s="33" t="s">
        <v>47</v>
      </c>
      <c r="G40" s="33">
        <v>80</v>
      </c>
      <c r="H40" s="33"/>
      <c r="I40" s="55"/>
    </row>
    <row r="41" spans="2:9">
      <c r="B41" s="60"/>
      <c r="C41" s="60"/>
      <c r="D41" s="33" t="s">
        <v>48</v>
      </c>
      <c r="E41" s="34">
        <v>10.199999999999999</v>
      </c>
      <c r="F41" s="33" t="s">
        <v>49</v>
      </c>
      <c r="G41" s="33">
        <v>100</v>
      </c>
      <c r="H41" s="33"/>
      <c r="I41" s="54"/>
    </row>
    <row r="42" spans="2:9">
      <c r="B42" s="57">
        <v>3</v>
      </c>
      <c r="C42" s="57" t="s">
        <v>50</v>
      </c>
      <c r="D42" s="31" t="s">
        <v>8</v>
      </c>
      <c r="E42" s="32">
        <v>18.5</v>
      </c>
      <c r="F42" s="31" t="s">
        <v>13</v>
      </c>
      <c r="G42" s="31">
        <v>80</v>
      </c>
      <c r="H42" s="31"/>
      <c r="I42" s="51">
        <f>SUM(E42:E54)</f>
        <v>368.95000000000005</v>
      </c>
    </row>
    <row r="43" spans="2:9">
      <c r="B43" s="62"/>
      <c r="C43" s="62"/>
      <c r="D43" s="31" t="s">
        <v>10</v>
      </c>
      <c r="E43" s="32">
        <v>31.8</v>
      </c>
      <c r="F43" s="31" t="s">
        <v>13</v>
      </c>
      <c r="G43" s="31">
        <v>80</v>
      </c>
      <c r="H43" s="31"/>
      <c r="I43" s="56"/>
    </row>
    <row r="44" spans="2:9">
      <c r="B44" s="62"/>
      <c r="C44" s="62"/>
      <c r="D44" s="31" t="s">
        <v>12</v>
      </c>
      <c r="E44" s="32">
        <v>67.25</v>
      </c>
      <c r="F44" s="31" t="s">
        <v>34</v>
      </c>
      <c r="G44" s="31">
        <v>120</v>
      </c>
      <c r="H44" s="31"/>
      <c r="I44" s="56"/>
    </row>
    <row r="45" spans="2:9">
      <c r="B45" s="62"/>
      <c r="C45" s="62"/>
      <c r="D45" s="31" t="s">
        <v>14</v>
      </c>
      <c r="E45" s="32">
        <v>59.3</v>
      </c>
      <c r="F45" s="31" t="s">
        <v>39</v>
      </c>
      <c r="G45" s="31">
        <v>90</v>
      </c>
      <c r="H45" s="31"/>
      <c r="I45" s="56"/>
    </row>
    <row r="46" spans="2:9">
      <c r="B46" s="62"/>
      <c r="C46" s="62"/>
      <c r="D46" s="31" t="s">
        <v>15</v>
      </c>
      <c r="E46" s="32">
        <v>31.8</v>
      </c>
      <c r="F46" s="31" t="s">
        <v>51</v>
      </c>
      <c r="G46" s="31">
        <v>90</v>
      </c>
      <c r="H46" s="31"/>
      <c r="I46" s="56"/>
    </row>
    <row r="47" spans="2:9">
      <c r="B47" s="62"/>
      <c r="C47" s="62"/>
      <c r="D47" s="31" t="s">
        <v>18</v>
      </c>
      <c r="E47" s="32">
        <v>42.1</v>
      </c>
      <c r="F47" s="31" t="s">
        <v>39</v>
      </c>
      <c r="G47" s="31">
        <v>90</v>
      </c>
      <c r="H47" s="31"/>
      <c r="I47" s="56"/>
    </row>
    <row r="48" spans="2:9">
      <c r="B48" s="62"/>
      <c r="C48" s="62"/>
      <c r="D48" s="31" t="s">
        <v>19</v>
      </c>
      <c r="E48" s="32">
        <v>18.600000000000001</v>
      </c>
      <c r="F48" s="31" t="s">
        <v>34</v>
      </c>
      <c r="G48" s="31">
        <v>80</v>
      </c>
      <c r="H48" s="31"/>
      <c r="I48" s="56"/>
    </row>
    <row r="49" spans="2:9">
      <c r="B49" s="62"/>
      <c r="C49" s="62"/>
      <c r="D49" s="31" t="s">
        <v>20</v>
      </c>
      <c r="E49" s="32">
        <v>14.97</v>
      </c>
      <c r="F49" s="31" t="s">
        <v>13</v>
      </c>
      <c r="G49" s="31">
        <v>80</v>
      </c>
      <c r="H49" s="31"/>
      <c r="I49" s="56"/>
    </row>
    <row r="50" spans="2:9">
      <c r="B50" s="62"/>
      <c r="C50" s="62"/>
      <c r="D50" s="35" t="s">
        <v>22</v>
      </c>
      <c r="E50" s="36">
        <v>20.100000000000001</v>
      </c>
      <c r="F50" s="35" t="s">
        <v>34</v>
      </c>
      <c r="G50" s="35">
        <v>120</v>
      </c>
      <c r="H50" s="35"/>
      <c r="I50" s="56"/>
    </row>
    <row r="51" spans="2:9">
      <c r="B51" s="62"/>
      <c r="C51" s="62"/>
      <c r="D51" s="35" t="s">
        <v>26</v>
      </c>
      <c r="E51" s="36">
        <v>27</v>
      </c>
      <c r="F51" s="35" t="s">
        <v>9</v>
      </c>
      <c r="G51" s="35">
        <v>100</v>
      </c>
      <c r="H51" s="35"/>
      <c r="I51" s="56"/>
    </row>
    <row r="52" spans="2:9">
      <c r="B52" s="62"/>
      <c r="C52" s="62"/>
      <c r="D52" s="35" t="s">
        <v>36</v>
      </c>
      <c r="E52" s="36">
        <v>21.9</v>
      </c>
      <c r="F52" s="35" t="s">
        <v>34</v>
      </c>
      <c r="G52" s="35">
        <v>120</v>
      </c>
      <c r="H52" s="35"/>
      <c r="I52" s="56"/>
    </row>
    <row r="53" spans="2:9">
      <c r="B53" s="62"/>
      <c r="C53" s="62"/>
      <c r="D53" s="31" t="s">
        <v>53</v>
      </c>
      <c r="E53" s="32">
        <v>11.67</v>
      </c>
      <c r="F53" s="31" t="s">
        <v>47</v>
      </c>
      <c r="G53" s="31">
        <v>80</v>
      </c>
      <c r="H53" s="31" t="s">
        <v>54</v>
      </c>
      <c r="I53" s="56"/>
    </row>
    <row r="54" spans="2:9">
      <c r="B54" s="58"/>
      <c r="C54" s="58"/>
      <c r="D54" s="31" t="s">
        <v>55</v>
      </c>
      <c r="E54" s="32">
        <v>3.96</v>
      </c>
      <c r="F54" s="31" t="s">
        <v>56</v>
      </c>
      <c r="G54" s="31">
        <v>60</v>
      </c>
      <c r="H54" s="31"/>
      <c r="I54" s="52"/>
    </row>
    <row r="55" spans="2:9">
      <c r="B55" s="59">
        <v>4</v>
      </c>
      <c r="C55" s="59" t="s">
        <v>66</v>
      </c>
      <c r="D55" s="33" t="s">
        <v>8</v>
      </c>
      <c r="E55" s="34">
        <v>38.9</v>
      </c>
      <c r="F55" s="33" t="s">
        <v>13</v>
      </c>
      <c r="G55" s="33">
        <v>80</v>
      </c>
      <c r="H55" s="33"/>
      <c r="I55" s="53">
        <f>SUM(E55:E63)</f>
        <v>348.15</v>
      </c>
    </row>
    <row r="56" spans="2:9">
      <c r="B56" s="61"/>
      <c r="C56" s="61"/>
      <c r="D56" s="33" t="s">
        <v>10</v>
      </c>
      <c r="E56" s="34">
        <v>37.950000000000003</v>
      </c>
      <c r="F56" s="33" t="s">
        <v>13</v>
      </c>
      <c r="G56" s="33">
        <v>80</v>
      </c>
      <c r="H56" s="33"/>
      <c r="I56" s="55"/>
    </row>
    <row r="57" spans="2:9">
      <c r="B57" s="61"/>
      <c r="C57" s="61"/>
      <c r="D57" s="33" t="s">
        <v>12</v>
      </c>
      <c r="E57" s="34">
        <v>44.9</v>
      </c>
      <c r="F57" s="33" t="s">
        <v>13</v>
      </c>
      <c r="G57" s="33">
        <v>80</v>
      </c>
      <c r="H57" s="33"/>
      <c r="I57" s="55"/>
    </row>
    <row r="58" spans="2:9">
      <c r="B58" s="61"/>
      <c r="C58" s="61"/>
      <c r="D58" s="33" t="s">
        <v>14</v>
      </c>
      <c r="E58" s="34">
        <v>33.799999999999997</v>
      </c>
      <c r="F58" s="33" t="s">
        <v>34</v>
      </c>
      <c r="G58" s="33">
        <v>100</v>
      </c>
      <c r="H58" s="33"/>
      <c r="I58" s="55"/>
    </row>
    <row r="59" spans="2:9">
      <c r="B59" s="61"/>
      <c r="C59" s="61"/>
      <c r="D59" s="33" t="s">
        <v>23</v>
      </c>
      <c r="E59" s="34">
        <v>21.6</v>
      </c>
      <c r="F59" s="33" t="s">
        <v>13</v>
      </c>
      <c r="G59" s="33">
        <v>80</v>
      </c>
      <c r="H59" s="33"/>
      <c r="I59" s="55"/>
    </row>
    <row r="60" spans="2:9">
      <c r="B60" s="61"/>
      <c r="C60" s="61"/>
      <c r="D60" s="33" t="s">
        <v>67</v>
      </c>
      <c r="E60" s="34">
        <v>35.799999999999997</v>
      </c>
      <c r="F60" s="33" t="s">
        <v>34</v>
      </c>
      <c r="G60" s="33">
        <v>100</v>
      </c>
      <c r="H60" s="33"/>
      <c r="I60" s="55"/>
    </row>
    <row r="61" spans="2:9">
      <c r="B61" s="61"/>
      <c r="C61" s="61"/>
      <c r="D61" s="33" t="s">
        <v>68</v>
      </c>
      <c r="E61" s="34">
        <v>37.6</v>
      </c>
      <c r="F61" s="33" t="s">
        <v>34</v>
      </c>
      <c r="G61" s="33">
        <v>100</v>
      </c>
      <c r="H61" s="33"/>
      <c r="I61" s="55"/>
    </row>
    <row r="62" spans="2:9">
      <c r="B62" s="61"/>
      <c r="C62" s="61"/>
      <c r="D62" s="33" t="s">
        <v>70</v>
      </c>
      <c r="E62" s="34">
        <v>45.2</v>
      </c>
      <c r="F62" s="33" t="s">
        <v>47</v>
      </c>
      <c r="G62" s="33">
        <v>100</v>
      </c>
      <c r="H62" s="33"/>
      <c r="I62" s="55"/>
    </row>
    <row r="63" spans="2:9">
      <c r="B63" s="60"/>
      <c r="C63" s="60"/>
      <c r="D63" s="33" t="s">
        <v>71</v>
      </c>
      <c r="E63" s="34">
        <v>52.4</v>
      </c>
      <c r="F63" s="33" t="s">
        <v>47</v>
      </c>
      <c r="G63" s="33">
        <v>120</v>
      </c>
      <c r="H63" s="33"/>
      <c r="I63" s="54"/>
    </row>
    <row r="64" spans="2:9">
      <c r="B64" s="57">
        <v>5</v>
      </c>
      <c r="C64" s="57" t="s">
        <v>57</v>
      </c>
      <c r="D64" s="31" t="s">
        <v>58</v>
      </c>
      <c r="E64" s="32">
        <v>41</v>
      </c>
      <c r="F64" s="31" t="s">
        <v>13</v>
      </c>
      <c r="G64" s="31">
        <v>80</v>
      </c>
      <c r="H64" s="31"/>
      <c r="I64" s="51">
        <f>SUM(E64:E71)</f>
        <v>286.3</v>
      </c>
    </row>
    <row r="65" spans="2:9">
      <c r="B65" s="62"/>
      <c r="C65" s="62"/>
      <c r="D65" s="31" t="s">
        <v>59</v>
      </c>
      <c r="E65" s="32">
        <v>35.700000000000003</v>
      </c>
      <c r="F65" s="31" t="s">
        <v>13</v>
      </c>
      <c r="G65" s="31">
        <v>80</v>
      </c>
      <c r="H65" s="31"/>
      <c r="I65" s="56"/>
    </row>
    <row r="66" spans="2:9">
      <c r="B66" s="62"/>
      <c r="C66" s="62"/>
      <c r="D66" s="31" t="s">
        <v>60</v>
      </c>
      <c r="E66" s="32">
        <v>41.7</v>
      </c>
      <c r="F66" s="31" t="s">
        <v>34</v>
      </c>
      <c r="G66" s="31">
        <v>80</v>
      </c>
      <c r="H66" s="31"/>
      <c r="I66" s="56"/>
    </row>
    <row r="67" spans="2:9">
      <c r="B67" s="62"/>
      <c r="C67" s="62"/>
      <c r="D67" s="31" t="s">
        <v>61</v>
      </c>
      <c r="E67" s="32">
        <v>20.5</v>
      </c>
      <c r="F67" s="31" t="s">
        <v>13</v>
      </c>
      <c r="G67" s="31">
        <v>80</v>
      </c>
      <c r="H67" s="31"/>
      <c r="I67" s="56"/>
    </row>
    <row r="68" spans="2:9">
      <c r="B68" s="62"/>
      <c r="C68" s="62"/>
      <c r="D68" s="31" t="s">
        <v>62</v>
      </c>
      <c r="E68" s="32">
        <v>40</v>
      </c>
      <c r="F68" s="31" t="s">
        <v>13</v>
      </c>
      <c r="G68" s="31">
        <v>80</v>
      </c>
      <c r="H68" s="31"/>
      <c r="I68" s="56"/>
    </row>
    <row r="69" spans="2:9">
      <c r="B69" s="62"/>
      <c r="C69" s="62"/>
      <c r="D69" s="31" t="s">
        <v>63</v>
      </c>
      <c r="E69" s="32">
        <v>30.1</v>
      </c>
      <c r="F69" s="31" t="s">
        <v>13</v>
      </c>
      <c r="G69" s="31">
        <v>80</v>
      </c>
      <c r="H69" s="31"/>
      <c r="I69" s="56"/>
    </row>
    <row r="70" spans="2:9">
      <c r="B70" s="62"/>
      <c r="C70" s="62"/>
      <c r="D70" s="31" t="s">
        <v>64</v>
      </c>
      <c r="E70" s="32">
        <v>25.4</v>
      </c>
      <c r="F70" s="31" t="s">
        <v>13</v>
      </c>
      <c r="G70" s="31">
        <v>80</v>
      </c>
      <c r="H70" s="31"/>
      <c r="I70" s="56"/>
    </row>
    <row r="71" spans="2:9">
      <c r="B71" s="58"/>
      <c r="C71" s="58"/>
      <c r="D71" s="31" t="s">
        <v>65</v>
      </c>
      <c r="E71" s="32">
        <v>51.9</v>
      </c>
      <c r="F71" s="31" t="s">
        <v>9</v>
      </c>
      <c r="G71" s="31">
        <v>120</v>
      </c>
      <c r="H71" s="31"/>
      <c r="I71" s="52"/>
    </row>
    <row r="72" spans="2:9">
      <c r="B72" s="59">
        <v>6</v>
      </c>
      <c r="C72" s="59" t="s">
        <v>72</v>
      </c>
      <c r="D72" s="33" t="s">
        <v>8</v>
      </c>
      <c r="E72" s="34">
        <v>38.94</v>
      </c>
      <c r="F72" s="33" t="s">
        <v>34</v>
      </c>
      <c r="G72" s="33">
        <v>80</v>
      </c>
      <c r="H72" s="33"/>
      <c r="I72" s="53">
        <f>SUM(E72:E77)</f>
        <v>262.39999999999998</v>
      </c>
    </row>
    <row r="73" spans="2:9">
      <c r="B73" s="61"/>
      <c r="C73" s="61"/>
      <c r="D73" s="33" t="s">
        <v>10</v>
      </c>
      <c r="E73" s="34">
        <v>31.36</v>
      </c>
      <c r="F73" s="33" t="s">
        <v>73</v>
      </c>
      <c r="G73" s="33">
        <v>80</v>
      </c>
      <c r="H73" s="33"/>
      <c r="I73" s="55"/>
    </row>
    <row r="74" spans="2:9">
      <c r="B74" s="61"/>
      <c r="C74" s="61"/>
      <c r="D74" s="33" t="s">
        <v>12</v>
      </c>
      <c r="E74" s="34">
        <v>67.09</v>
      </c>
      <c r="F74" s="33" t="s">
        <v>74</v>
      </c>
      <c r="G74" s="33">
        <v>80</v>
      </c>
      <c r="H74" s="33"/>
      <c r="I74" s="55"/>
    </row>
    <row r="75" spans="2:9">
      <c r="B75" s="61"/>
      <c r="C75" s="61"/>
      <c r="D75" s="33" t="s">
        <v>15</v>
      </c>
      <c r="E75" s="34">
        <v>17</v>
      </c>
      <c r="F75" s="33" t="s">
        <v>75</v>
      </c>
      <c r="G75" s="33">
        <v>120</v>
      </c>
      <c r="H75" s="33"/>
      <c r="I75" s="55"/>
    </row>
    <row r="76" spans="2:9">
      <c r="B76" s="61"/>
      <c r="C76" s="61"/>
      <c r="D76" s="33" t="s">
        <v>18</v>
      </c>
      <c r="E76" s="34">
        <v>75.91</v>
      </c>
      <c r="F76" s="33" t="s">
        <v>34</v>
      </c>
      <c r="G76" s="33">
        <v>100</v>
      </c>
      <c r="H76" s="33"/>
      <c r="I76" s="55"/>
    </row>
    <row r="77" spans="2:9">
      <c r="B77" s="60"/>
      <c r="C77" s="60"/>
      <c r="D77" s="33" t="s">
        <v>23</v>
      </c>
      <c r="E77" s="34">
        <v>32.1</v>
      </c>
      <c r="F77" s="33" t="s">
        <v>75</v>
      </c>
      <c r="G77" s="33">
        <v>120</v>
      </c>
      <c r="H77" s="33"/>
      <c r="I77" s="54"/>
    </row>
    <row r="78" spans="2:9">
      <c r="B78" s="57">
        <v>7</v>
      </c>
      <c r="C78" s="57" t="s">
        <v>76</v>
      </c>
      <c r="D78" s="31" t="s">
        <v>8</v>
      </c>
      <c r="E78" s="32">
        <v>38.6</v>
      </c>
      <c r="F78" s="31" t="s">
        <v>47</v>
      </c>
      <c r="G78" s="31">
        <v>80</v>
      </c>
      <c r="H78" s="31"/>
      <c r="I78" s="51">
        <f>SUM(E78:E84)</f>
        <v>234.88</v>
      </c>
    </row>
    <row r="79" spans="2:9">
      <c r="B79" s="62"/>
      <c r="C79" s="62"/>
      <c r="D79" s="31" t="s">
        <v>10</v>
      </c>
      <c r="E79" s="32">
        <v>47.53</v>
      </c>
      <c r="F79" s="31" t="s">
        <v>34</v>
      </c>
      <c r="G79" s="31">
        <v>80</v>
      </c>
      <c r="H79" s="31" t="s">
        <v>77</v>
      </c>
      <c r="I79" s="56"/>
    </row>
    <row r="80" spans="2:9">
      <c r="B80" s="62"/>
      <c r="C80" s="62"/>
      <c r="D80" s="31" t="s">
        <v>12</v>
      </c>
      <c r="E80" s="32">
        <v>28</v>
      </c>
      <c r="F80" s="31" t="s">
        <v>34</v>
      </c>
      <c r="G80" s="31">
        <v>80</v>
      </c>
      <c r="H80" s="31"/>
      <c r="I80" s="56"/>
    </row>
    <row r="81" spans="2:9">
      <c r="B81" s="62"/>
      <c r="C81" s="62"/>
      <c r="D81" s="31" t="s">
        <v>14</v>
      </c>
      <c r="E81" s="32">
        <v>33.299999999999997</v>
      </c>
      <c r="F81" s="31" t="s">
        <v>34</v>
      </c>
      <c r="G81" s="31">
        <v>80</v>
      </c>
      <c r="H81" s="31"/>
      <c r="I81" s="56"/>
    </row>
    <row r="82" spans="2:9">
      <c r="B82" s="62"/>
      <c r="C82" s="62"/>
      <c r="D82" s="31" t="s">
        <v>18</v>
      </c>
      <c r="E82" s="32">
        <v>35.950000000000003</v>
      </c>
      <c r="F82" s="31" t="s">
        <v>13</v>
      </c>
      <c r="G82" s="31">
        <v>80</v>
      </c>
      <c r="H82" s="31"/>
      <c r="I82" s="56"/>
    </row>
    <row r="83" spans="2:9">
      <c r="B83" s="62"/>
      <c r="C83" s="62"/>
      <c r="D83" s="31" t="s">
        <v>20</v>
      </c>
      <c r="E83" s="32">
        <v>16.5</v>
      </c>
      <c r="F83" s="31" t="s">
        <v>9</v>
      </c>
      <c r="G83" s="31">
        <v>80</v>
      </c>
      <c r="H83" s="31"/>
      <c r="I83" s="56"/>
    </row>
    <row r="84" spans="2:9">
      <c r="B84" s="58"/>
      <c r="C84" s="58"/>
      <c r="D84" s="31" t="s">
        <v>79</v>
      </c>
      <c r="E84" s="32">
        <v>35</v>
      </c>
      <c r="F84" s="31" t="s">
        <v>13</v>
      </c>
      <c r="G84" s="31">
        <v>100</v>
      </c>
      <c r="H84" s="31"/>
      <c r="I84" s="52"/>
    </row>
    <row r="85" spans="2:9">
      <c r="B85" s="59">
        <v>8</v>
      </c>
      <c r="C85" s="59" t="s">
        <v>85</v>
      </c>
      <c r="D85" s="33" t="s">
        <v>8</v>
      </c>
      <c r="E85" s="34">
        <v>23.9</v>
      </c>
      <c r="F85" s="33" t="s">
        <v>34</v>
      </c>
      <c r="G85" s="33">
        <v>80</v>
      </c>
      <c r="H85" s="33"/>
      <c r="I85" s="53">
        <f>SUM(E85:E90)</f>
        <v>178.75</v>
      </c>
    </row>
    <row r="86" spans="2:9">
      <c r="B86" s="61"/>
      <c r="C86" s="61"/>
      <c r="D86" s="33" t="s">
        <v>10</v>
      </c>
      <c r="E86" s="34">
        <v>42.3</v>
      </c>
      <c r="F86" s="33" t="s">
        <v>34</v>
      </c>
      <c r="G86" s="33">
        <v>80</v>
      </c>
      <c r="H86" s="33"/>
      <c r="I86" s="55"/>
    </row>
    <row r="87" spans="2:9">
      <c r="B87" s="61"/>
      <c r="C87" s="61"/>
      <c r="D87" s="33" t="s">
        <v>12</v>
      </c>
      <c r="E87" s="34">
        <v>20.350000000000001</v>
      </c>
      <c r="F87" s="33" t="s">
        <v>34</v>
      </c>
      <c r="G87" s="33">
        <v>80</v>
      </c>
      <c r="H87" s="33"/>
      <c r="I87" s="55"/>
    </row>
    <row r="88" spans="2:9">
      <c r="B88" s="61"/>
      <c r="C88" s="61"/>
      <c r="D88" s="33" t="s">
        <v>14</v>
      </c>
      <c r="E88" s="34">
        <v>42.7</v>
      </c>
      <c r="F88" s="33" t="s">
        <v>34</v>
      </c>
      <c r="G88" s="33">
        <v>80</v>
      </c>
      <c r="H88" s="33"/>
      <c r="I88" s="55"/>
    </row>
    <row r="89" spans="2:9">
      <c r="B89" s="61"/>
      <c r="C89" s="61"/>
      <c r="D89" s="33" t="s">
        <v>19</v>
      </c>
      <c r="E89" s="34">
        <v>38.6</v>
      </c>
      <c r="F89" s="33" t="s">
        <v>13</v>
      </c>
      <c r="G89" s="33">
        <v>80</v>
      </c>
      <c r="H89" s="33"/>
      <c r="I89" s="55"/>
    </row>
    <row r="90" spans="2:9">
      <c r="B90" s="60"/>
      <c r="C90" s="60"/>
      <c r="D90" s="33" t="s">
        <v>23</v>
      </c>
      <c r="E90" s="34">
        <v>10.9</v>
      </c>
      <c r="F90" s="33" t="s">
        <v>13</v>
      </c>
      <c r="G90" s="33">
        <v>100</v>
      </c>
      <c r="H90" s="33"/>
      <c r="I90" s="54"/>
    </row>
    <row r="91" spans="2:9">
      <c r="B91" s="57">
        <v>9</v>
      </c>
      <c r="C91" s="57" t="s">
        <v>80</v>
      </c>
      <c r="D91" s="31" t="s">
        <v>8</v>
      </c>
      <c r="E91" s="32">
        <v>26.187999999999999</v>
      </c>
      <c r="F91" s="31" t="s">
        <v>34</v>
      </c>
      <c r="G91" s="31">
        <v>80</v>
      </c>
      <c r="H91" s="31"/>
      <c r="I91" s="51">
        <f>SUM(E91:E95)</f>
        <v>165.839</v>
      </c>
    </row>
    <row r="92" spans="2:9">
      <c r="B92" s="62"/>
      <c r="C92" s="62"/>
      <c r="D92" s="31" t="s">
        <v>10</v>
      </c>
      <c r="E92" s="32">
        <v>27.137</v>
      </c>
      <c r="F92" s="31" t="s">
        <v>34</v>
      </c>
      <c r="G92" s="31">
        <v>80</v>
      </c>
      <c r="H92" s="31"/>
      <c r="I92" s="56"/>
    </row>
    <row r="93" spans="2:9">
      <c r="B93" s="62"/>
      <c r="C93" s="62"/>
      <c r="D93" s="31" t="s">
        <v>12</v>
      </c>
      <c r="E93" s="32">
        <v>33.755000000000003</v>
      </c>
      <c r="F93" s="31" t="s">
        <v>34</v>
      </c>
      <c r="G93" s="31">
        <v>80</v>
      </c>
      <c r="H93" s="31"/>
      <c r="I93" s="56"/>
    </row>
    <row r="94" spans="2:9">
      <c r="B94" s="62"/>
      <c r="C94" s="62"/>
      <c r="D94" s="31" t="s">
        <v>18</v>
      </c>
      <c r="E94" s="32">
        <v>26</v>
      </c>
      <c r="F94" s="31" t="s">
        <v>34</v>
      </c>
      <c r="G94" s="31">
        <v>80</v>
      </c>
      <c r="H94" s="31"/>
      <c r="I94" s="56"/>
    </row>
    <row r="95" spans="2:9">
      <c r="B95" s="58"/>
      <c r="C95" s="58"/>
      <c r="D95" s="31" t="s">
        <v>22</v>
      </c>
      <c r="E95" s="32">
        <v>52.759</v>
      </c>
      <c r="F95" s="31" t="s">
        <v>47</v>
      </c>
      <c r="G95" s="31">
        <v>100</v>
      </c>
      <c r="H95" s="31"/>
      <c r="I95" s="52"/>
    </row>
    <row r="96" spans="2:9">
      <c r="B96" s="59">
        <v>10</v>
      </c>
      <c r="C96" s="59" t="s">
        <v>81</v>
      </c>
      <c r="D96" s="33" t="s">
        <v>82</v>
      </c>
      <c r="E96" s="34">
        <v>32.6</v>
      </c>
      <c r="F96" s="33" t="s">
        <v>34</v>
      </c>
      <c r="G96" s="33">
        <v>80</v>
      </c>
      <c r="H96" s="33"/>
      <c r="I96" s="53">
        <f>SUM(E96:E99)</f>
        <v>159.35000000000002</v>
      </c>
    </row>
    <row r="97" spans="2:9">
      <c r="B97" s="61"/>
      <c r="C97" s="61"/>
      <c r="D97" s="33" t="s">
        <v>83</v>
      </c>
      <c r="E97" s="34">
        <v>20.6</v>
      </c>
      <c r="F97" s="33" t="s">
        <v>34</v>
      </c>
      <c r="G97" s="33">
        <v>80</v>
      </c>
      <c r="H97" s="33"/>
      <c r="I97" s="55"/>
    </row>
    <row r="98" spans="2:9">
      <c r="B98" s="61"/>
      <c r="C98" s="61"/>
      <c r="D98" s="33" t="s">
        <v>12</v>
      </c>
      <c r="E98" s="34">
        <v>63.45</v>
      </c>
      <c r="F98" s="33" t="s">
        <v>47</v>
      </c>
      <c r="G98" s="33">
        <v>100</v>
      </c>
      <c r="H98" s="33"/>
      <c r="I98" s="55"/>
    </row>
    <row r="99" spans="2:9">
      <c r="B99" s="60"/>
      <c r="C99" s="60"/>
      <c r="D99" s="33" t="s">
        <v>25</v>
      </c>
      <c r="E99" s="34">
        <v>42.7</v>
      </c>
      <c r="F99" s="33" t="s">
        <v>47</v>
      </c>
      <c r="G99" s="33">
        <v>100</v>
      </c>
      <c r="H99" s="33"/>
      <c r="I99" s="54"/>
    </row>
    <row r="100" spans="2:9">
      <c r="B100" s="57">
        <v>11</v>
      </c>
      <c r="C100" s="57" t="s">
        <v>87</v>
      </c>
      <c r="D100" s="31" t="s">
        <v>8</v>
      </c>
      <c r="E100" s="32">
        <v>25.739000000000001</v>
      </c>
      <c r="F100" s="31" t="s">
        <v>47</v>
      </c>
      <c r="G100" s="31">
        <v>80</v>
      </c>
      <c r="H100" s="31"/>
      <c r="I100" s="51">
        <f>SUM(E100:E102)</f>
        <v>120.43899999999999</v>
      </c>
    </row>
    <row r="101" spans="2:9">
      <c r="B101" s="62"/>
      <c r="C101" s="62"/>
      <c r="D101" s="31" t="s">
        <v>10</v>
      </c>
      <c r="E101" s="32">
        <v>41.9</v>
      </c>
      <c r="F101" s="31" t="s">
        <v>88</v>
      </c>
      <c r="G101" s="31">
        <v>80</v>
      </c>
      <c r="H101" s="31"/>
      <c r="I101" s="56"/>
    </row>
    <row r="102" spans="2:9">
      <c r="B102" s="58"/>
      <c r="C102" s="58"/>
      <c r="D102" s="31" t="s">
        <v>14</v>
      </c>
      <c r="E102" s="32">
        <v>52.8</v>
      </c>
      <c r="F102" s="31" t="s">
        <v>34</v>
      </c>
      <c r="G102" s="31">
        <v>80</v>
      </c>
      <c r="H102" s="31"/>
      <c r="I102" s="52"/>
    </row>
    <row r="103" spans="2:9">
      <c r="B103" s="59">
        <v>12</v>
      </c>
      <c r="C103" s="59" t="s">
        <v>92</v>
      </c>
      <c r="D103" s="33" t="s">
        <v>8</v>
      </c>
      <c r="E103" s="34">
        <v>53.6</v>
      </c>
      <c r="F103" s="33" t="s">
        <v>34</v>
      </c>
      <c r="G103" s="33">
        <v>80</v>
      </c>
      <c r="H103" s="33"/>
      <c r="I103" s="53">
        <f>SUM(E103:E105)</f>
        <v>105.5</v>
      </c>
    </row>
    <row r="104" spans="2:9">
      <c r="B104" s="61"/>
      <c r="C104" s="61"/>
      <c r="D104" s="33" t="s">
        <v>10</v>
      </c>
      <c r="E104" s="34">
        <v>31.1</v>
      </c>
      <c r="F104" s="33" t="s">
        <v>34</v>
      </c>
      <c r="G104" s="33">
        <v>80</v>
      </c>
      <c r="H104" s="33"/>
      <c r="I104" s="55"/>
    </row>
    <row r="105" spans="2:9">
      <c r="B105" s="60"/>
      <c r="C105" s="60"/>
      <c r="D105" s="33" t="s">
        <v>14</v>
      </c>
      <c r="E105" s="34">
        <v>20.8</v>
      </c>
      <c r="F105" s="33" t="s">
        <v>34</v>
      </c>
      <c r="G105" s="33">
        <v>80</v>
      </c>
      <c r="H105" s="33"/>
      <c r="I105" s="54"/>
    </row>
    <row r="106" spans="2:9">
      <c r="B106" s="57">
        <v>13</v>
      </c>
      <c r="C106" s="57" t="s">
        <v>89</v>
      </c>
      <c r="D106" s="31" t="s">
        <v>8</v>
      </c>
      <c r="E106" s="32">
        <v>41.2</v>
      </c>
      <c r="F106" s="31" t="s">
        <v>34</v>
      </c>
      <c r="G106" s="31">
        <v>80</v>
      </c>
      <c r="H106" s="31"/>
      <c r="I106" s="51">
        <f>SUM(E106:E108)</f>
        <v>93.55</v>
      </c>
    </row>
    <row r="107" spans="2:9">
      <c r="B107" s="62"/>
      <c r="C107" s="62"/>
      <c r="D107" s="31" t="s">
        <v>10</v>
      </c>
      <c r="E107" s="32">
        <v>20.65</v>
      </c>
      <c r="F107" s="31" t="s">
        <v>34</v>
      </c>
      <c r="G107" s="31">
        <v>80</v>
      </c>
      <c r="H107" s="31"/>
      <c r="I107" s="56"/>
    </row>
    <row r="108" spans="2:9">
      <c r="B108" s="58"/>
      <c r="C108" s="58"/>
      <c r="D108" s="31" t="s">
        <v>90</v>
      </c>
      <c r="E108" s="32">
        <v>31.7</v>
      </c>
      <c r="F108" s="31" t="s">
        <v>34</v>
      </c>
      <c r="G108" s="31">
        <v>100</v>
      </c>
      <c r="H108" s="31"/>
      <c r="I108" s="52"/>
    </row>
    <row r="109" spans="2:9">
      <c r="B109" s="59">
        <v>14</v>
      </c>
      <c r="C109" s="59" t="s">
        <v>91</v>
      </c>
      <c r="D109" s="33" t="s">
        <v>8</v>
      </c>
      <c r="E109" s="34">
        <v>25.36</v>
      </c>
      <c r="F109" s="33" t="s">
        <v>34</v>
      </c>
      <c r="G109" s="33">
        <v>80</v>
      </c>
      <c r="H109" s="33"/>
      <c r="I109" s="53">
        <f>SUM(E109:E111)</f>
        <v>91.31</v>
      </c>
    </row>
    <row r="110" spans="2:9">
      <c r="B110" s="61"/>
      <c r="C110" s="61"/>
      <c r="D110" s="33" t="s">
        <v>10</v>
      </c>
      <c r="E110" s="34">
        <v>26.8</v>
      </c>
      <c r="F110" s="33" t="s">
        <v>34</v>
      </c>
      <c r="G110" s="33">
        <v>80</v>
      </c>
      <c r="H110" s="33"/>
      <c r="I110" s="55"/>
    </row>
    <row r="111" spans="2:9">
      <c r="B111" s="60"/>
      <c r="C111" s="60"/>
      <c r="D111" s="33" t="s">
        <v>12</v>
      </c>
      <c r="E111" s="34">
        <v>39.15</v>
      </c>
      <c r="F111" s="33" t="s">
        <v>34</v>
      </c>
      <c r="G111" s="33">
        <v>80</v>
      </c>
      <c r="H111" s="33"/>
      <c r="I111" s="54"/>
    </row>
    <row r="112" spans="2:9">
      <c r="B112" s="57">
        <v>15</v>
      </c>
      <c r="C112" s="57" t="s">
        <v>93</v>
      </c>
      <c r="D112" s="31" t="s">
        <v>8</v>
      </c>
      <c r="E112" s="32">
        <v>46.164999999999999</v>
      </c>
      <c r="F112" s="31" t="s">
        <v>34</v>
      </c>
      <c r="G112" s="31">
        <v>80</v>
      </c>
      <c r="H112" s="31"/>
      <c r="I112" s="51">
        <f>SUM(E112:E113)</f>
        <v>74.515000000000001</v>
      </c>
    </row>
    <row r="113" spans="2:9">
      <c r="B113" s="58"/>
      <c r="C113" s="58"/>
      <c r="D113" s="31" t="s">
        <v>10</v>
      </c>
      <c r="E113" s="32">
        <v>28.35</v>
      </c>
      <c r="F113" s="31" t="s">
        <v>34</v>
      </c>
      <c r="G113" s="31">
        <v>80</v>
      </c>
      <c r="H113" s="31"/>
      <c r="I113" s="52"/>
    </row>
    <row r="114" spans="2:9">
      <c r="B114" s="59">
        <v>16</v>
      </c>
      <c r="C114" s="59" t="s">
        <v>94</v>
      </c>
      <c r="D114" s="33" t="s">
        <v>8</v>
      </c>
      <c r="E114" s="34">
        <v>23.55</v>
      </c>
      <c r="F114" s="33" t="s">
        <v>34</v>
      </c>
      <c r="G114" s="33">
        <v>80</v>
      </c>
      <c r="H114" s="33"/>
      <c r="I114" s="53">
        <f>SUM(E114:E116)</f>
        <v>68.679000000000002</v>
      </c>
    </row>
    <row r="115" spans="2:9">
      <c r="B115" s="61"/>
      <c r="C115" s="61"/>
      <c r="D115" s="33" t="s">
        <v>10</v>
      </c>
      <c r="E115" s="34">
        <v>26.579000000000001</v>
      </c>
      <c r="F115" s="33" t="s">
        <v>34</v>
      </c>
      <c r="G115" s="33">
        <v>80</v>
      </c>
      <c r="H115" s="33"/>
      <c r="I115" s="55"/>
    </row>
    <row r="116" spans="2:9">
      <c r="B116" s="60"/>
      <c r="C116" s="60"/>
      <c r="D116" s="33" t="s">
        <v>95</v>
      </c>
      <c r="E116" s="34">
        <v>18.55</v>
      </c>
      <c r="F116" s="33" t="s">
        <v>96</v>
      </c>
      <c r="G116" s="33">
        <v>100</v>
      </c>
      <c r="H116" s="33"/>
      <c r="I116" s="54"/>
    </row>
    <row r="117" spans="2:9">
      <c r="B117" s="57">
        <v>17</v>
      </c>
      <c r="C117" s="57" t="s">
        <v>97</v>
      </c>
      <c r="D117" s="31" t="s">
        <v>8</v>
      </c>
      <c r="E117" s="32">
        <v>18.14</v>
      </c>
      <c r="F117" s="32" t="s">
        <v>34</v>
      </c>
      <c r="G117" s="32">
        <v>80</v>
      </c>
      <c r="H117" s="31"/>
      <c r="I117" s="51">
        <f>SUM(E117:E119)</f>
        <v>66.430000000000007</v>
      </c>
    </row>
    <row r="118" spans="2:9">
      <c r="B118" s="62"/>
      <c r="C118" s="62"/>
      <c r="D118" s="31" t="s">
        <v>12</v>
      </c>
      <c r="E118" s="32">
        <v>31.96</v>
      </c>
      <c r="F118" s="31" t="s">
        <v>98</v>
      </c>
      <c r="G118" s="31">
        <v>70</v>
      </c>
      <c r="H118" s="31"/>
      <c r="I118" s="56"/>
    </row>
    <row r="119" spans="2:9">
      <c r="B119" s="58"/>
      <c r="C119" s="58"/>
      <c r="D119" s="31" t="s">
        <v>14</v>
      </c>
      <c r="E119" s="32">
        <v>16.329999999999998</v>
      </c>
      <c r="F119" s="31" t="s">
        <v>99</v>
      </c>
      <c r="G119" s="31">
        <v>70</v>
      </c>
      <c r="H119" s="31"/>
      <c r="I119" s="52"/>
    </row>
    <row r="120" spans="2:9">
      <c r="B120" s="59">
        <v>18</v>
      </c>
      <c r="C120" s="59" t="s">
        <v>100</v>
      </c>
      <c r="D120" s="33" t="s">
        <v>8</v>
      </c>
      <c r="E120" s="34">
        <v>33.799999999999997</v>
      </c>
      <c r="F120" s="33" t="s">
        <v>34</v>
      </c>
      <c r="G120" s="33">
        <v>80</v>
      </c>
      <c r="H120" s="33"/>
      <c r="I120" s="53">
        <f>SUM(E120:E122)</f>
        <v>63.9</v>
      </c>
    </row>
    <row r="121" spans="2:9">
      <c r="B121" s="61"/>
      <c r="C121" s="61"/>
      <c r="D121" s="33" t="s">
        <v>10</v>
      </c>
      <c r="E121" s="34">
        <v>13</v>
      </c>
      <c r="F121" s="33" t="s">
        <v>34</v>
      </c>
      <c r="G121" s="33">
        <v>80</v>
      </c>
      <c r="H121" s="33"/>
      <c r="I121" s="55"/>
    </row>
    <row r="122" spans="2:9">
      <c r="B122" s="60"/>
      <c r="C122" s="60"/>
      <c r="D122" s="33" t="s">
        <v>18</v>
      </c>
      <c r="E122" s="34">
        <v>17.100000000000001</v>
      </c>
      <c r="F122" s="33" t="s">
        <v>34</v>
      </c>
      <c r="G122" s="33">
        <v>80</v>
      </c>
      <c r="H122" s="33"/>
      <c r="I122" s="54"/>
    </row>
    <row r="123" spans="2:9">
      <c r="B123" s="57">
        <v>19</v>
      </c>
      <c r="C123" s="57" t="s">
        <v>101</v>
      </c>
      <c r="D123" s="31" t="s">
        <v>8</v>
      </c>
      <c r="E123" s="32">
        <v>29.42</v>
      </c>
      <c r="F123" s="31" t="s">
        <v>34</v>
      </c>
      <c r="G123" s="31">
        <v>80</v>
      </c>
      <c r="H123" s="31"/>
      <c r="I123" s="51">
        <f>SUM(E123:E124)</f>
        <v>55.72</v>
      </c>
    </row>
    <row r="124" spans="2:9">
      <c r="B124" s="58"/>
      <c r="C124" s="58"/>
      <c r="D124" s="31" t="s">
        <v>10</v>
      </c>
      <c r="E124" s="32">
        <v>26.3</v>
      </c>
      <c r="F124" s="31" t="s">
        <v>34</v>
      </c>
      <c r="G124" s="31">
        <v>100</v>
      </c>
      <c r="H124" s="31"/>
      <c r="I124" s="52"/>
    </row>
    <row r="125" spans="2:9">
      <c r="B125" s="59">
        <v>20</v>
      </c>
      <c r="C125" s="59" t="s">
        <v>102</v>
      </c>
      <c r="D125" s="33" t="s">
        <v>8</v>
      </c>
      <c r="E125" s="34">
        <v>27.9</v>
      </c>
      <c r="F125" s="33" t="s">
        <v>34</v>
      </c>
      <c r="G125" s="33">
        <v>100</v>
      </c>
      <c r="H125" s="33"/>
      <c r="I125" s="53">
        <f>SUM(E125:E126)</f>
        <v>55.06</v>
      </c>
    </row>
    <row r="126" spans="2:9">
      <c r="B126" s="60"/>
      <c r="C126" s="60"/>
      <c r="D126" s="33" t="s">
        <v>10</v>
      </c>
      <c r="E126" s="34">
        <v>27.16</v>
      </c>
      <c r="F126" s="33" t="s">
        <v>34</v>
      </c>
      <c r="G126" s="33">
        <v>80</v>
      </c>
      <c r="H126" s="33"/>
      <c r="I126" s="54"/>
    </row>
    <row r="127" spans="2:9">
      <c r="B127" s="57">
        <v>21</v>
      </c>
      <c r="C127" s="57" t="s">
        <v>104</v>
      </c>
      <c r="D127" s="31" t="s">
        <v>8</v>
      </c>
      <c r="E127" s="32">
        <v>32.1</v>
      </c>
      <c r="F127" s="31" t="s">
        <v>34</v>
      </c>
      <c r="G127" s="31">
        <v>80</v>
      </c>
      <c r="H127" s="31"/>
      <c r="I127" s="51">
        <f>SUM(E127:E128)</f>
        <v>53.3</v>
      </c>
    </row>
    <row r="128" spans="2:9">
      <c r="B128" s="58"/>
      <c r="C128" s="58"/>
      <c r="D128" s="31" t="s">
        <v>10</v>
      </c>
      <c r="E128" s="32">
        <v>21.2</v>
      </c>
      <c r="F128" s="31" t="s">
        <v>34</v>
      </c>
      <c r="G128" s="31">
        <v>80</v>
      </c>
      <c r="H128" s="31"/>
      <c r="I128" s="52"/>
    </row>
    <row r="129" spans="2:9">
      <c r="B129" s="59">
        <v>22</v>
      </c>
      <c r="C129" s="59" t="s">
        <v>112</v>
      </c>
      <c r="D129" s="33" t="s">
        <v>8</v>
      </c>
      <c r="E129" s="34">
        <v>24.58</v>
      </c>
      <c r="F129" s="33" t="s">
        <v>34</v>
      </c>
      <c r="G129" s="33">
        <v>80</v>
      </c>
      <c r="H129" s="33"/>
      <c r="I129" s="53">
        <f>SUM(E129:E130)</f>
        <v>52.379999999999995</v>
      </c>
    </row>
    <row r="130" spans="2:9">
      <c r="B130" s="60"/>
      <c r="C130" s="60"/>
      <c r="D130" s="33" t="s">
        <v>10</v>
      </c>
      <c r="E130" s="34">
        <v>27.8</v>
      </c>
      <c r="F130" s="33" t="s">
        <v>34</v>
      </c>
      <c r="G130" s="33">
        <v>80</v>
      </c>
      <c r="H130" s="33"/>
      <c r="I130" s="54"/>
    </row>
    <row r="131" spans="2:9">
      <c r="B131" s="57">
        <v>23</v>
      </c>
      <c r="C131" s="57" t="s">
        <v>107</v>
      </c>
      <c r="D131" s="31" t="s">
        <v>8</v>
      </c>
      <c r="E131" s="32">
        <v>28.843</v>
      </c>
      <c r="F131" s="31" t="s">
        <v>34</v>
      </c>
      <c r="G131" s="31">
        <v>80</v>
      </c>
      <c r="H131" s="31"/>
      <c r="I131" s="51">
        <f>SUM(E131:E132)</f>
        <v>48.472999999999999</v>
      </c>
    </row>
    <row r="132" spans="2:9">
      <c r="B132" s="58"/>
      <c r="C132" s="58"/>
      <c r="D132" s="31" t="s">
        <v>10</v>
      </c>
      <c r="E132" s="32">
        <v>19.63</v>
      </c>
      <c r="F132" s="31" t="s">
        <v>34</v>
      </c>
      <c r="G132" s="31">
        <v>80</v>
      </c>
      <c r="H132" s="31"/>
      <c r="I132" s="52"/>
    </row>
    <row r="133" spans="2:9">
      <c r="B133" s="59">
        <v>24</v>
      </c>
      <c r="C133" s="59" t="s">
        <v>109</v>
      </c>
      <c r="D133" s="33" t="s">
        <v>10</v>
      </c>
      <c r="E133" s="34">
        <v>21.6</v>
      </c>
      <c r="F133" s="33" t="s">
        <v>34</v>
      </c>
      <c r="G133" s="33">
        <v>80</v>
      </c>
      <c r="H133" s="33"/>
      <c r="I133" s="53">
        <f>SUM(E133:E134)</f>
        <v>46.8</v>
      </c>
    </row>
    <row r="134" spans="2:9">
      <c r="B134" s="60"/>
      <c r="C134" s="60"/>
      <c r="D134" s="33" t="s">
        <v>12</v>
      </c>
      <c r="E134" s="34">
        <v>25.2</v>
      </c>
      <c r="F134" s="33" t="s">
        <v>34</v>
      </c>
      <c r="G134" s="33">
        <v>80</v>
      </c>
      <c r="H134" s="33"/>
      <c r="I134" s="54"/>
    </row>
    <row r="135" spans="2:9">
      <c r="B135" s="31">
        <v>25</v>
      </c>
      <c r="C135" s="31" t="s">
        <v>103</v>
      </c>
      <c r="D135" s="31" t="s">
        <v>10</v>
      </c>
      <c r="E135" s="32">
        <v>37.799999999999997</v>
      </c>
      <c r="F135" s="31" t="s">
        <v>34</v>
      </c>
      <c r="G135" s="31">
        <v>120</v>
      </c>
      <c r="H135" s="31"/>
      <c r="I135" s="32">
        <f>SUM(E135)</f>
        <v>37.799999999999997</v>
      </c>
    </row>
    <row r="136" spans="2:9">
      <c r="B136" s="59">
        <v>26</v>
      </c>
      <c r="C136" s="59" t="s">
        <v>105</v>
      </c>
      <c r="D136" s="33" t="s">
        <v>8</v>
      </c>
      <c r="E136" s="34">
        <v>23.9</v>
      </c>
      <c r="F136" s="33" t="s">
        <v>13</v>
      </c>
      <c r="G136" s="33">
        <v>80</v>
      </c>
      <c r="H136" s="33"/>
      <c r="I136" s="53">
        <f>SUM(E136:E137)</f>
        <v>30.299999999999997</v>
      </c>
    </row>
    <row r="137" spans="2:9">
      <c r="B137" s="60"/>
      <c r="C137" s="60"/>
      <c r="D137" s="33" t="s">
        <v>12</v>
      </c>
      <c r="E137" s="34">
        <v>6.4</v>
      </c>
      <c r="F137" s="33" t="s">
        <v>13</v>
      </c>
      <c r="G137" s="33">
        <v>80</v>
      </c>
      <c r="H137" s="33"/>
      <c r="I137" s="54"/>
    </row>
    <row r="138" spans="2:9">
      <c r="B138" s="31">
        <v>27</v>
      </c>
      <c r="C138" s="31" t="s">
        <v>117</v>
      </c>
      <c r="D138" s="31" t="s">
        <v>8</v>
      </c>
      <c r="E138" s="32">
        <v>30.3</v>
      </c>
      <c r="F138" s="31" t="s">
        <v>34</v>
      </c>
      <c r="G138" s="31">
        <v>80</v>
      </c>
      <c r="H138" s="31"/>
      <c r="I138" s="32">
        <f>SUM(E138)</f>
        <v>30.3</v>
      </c>
    </row>
    <row r="139" spans="2:9">
      <c r="B139" s="33">
        <v>28</v>
      </c>
      <c r="C139" s="33" t="s">
        <v>111</v>
      </c>
      <c r="D139" s="33" t="s">
        <v>8</v>
      </c>
      <c r="E139" s="34">
        <v>24.89</v>
      </c>
      <c r="F139" s="33" t="s">
        <v>34</v>
      </c>
      <c r="G139" s="33">
        <v>80</v>
      </c>
      <c r="H139" s="33"/>
      <c r="I139" s="34">
        <f>SUM(E139)</f>
        <v>24.89</v>
      </c>
    </row>
    <row r="140" spans="2:9">
      <c r="B140" s="57">
        <v>29</v>
      </c>
      <c r="C140" s="57" t="s">
        <v>116</v>
      </c>
      <c r="D140" s="31" t="s">
        <v>8</v>
      </c>
      <c r="E140" s="32">
        <v>17.47</v>
      </c>
      <c r="F140" s="31" t="s">
        <v>34</v>
      </c>
      <c r="G140" s="31">
        <v>80</v>
      </c>
      <c r="H140" s="37"/>
      <c r="I140" s="51">
        <f>SUM(E140:E141)</f>
        <v>22.919999999999998</v>
      </c>
    </row>
    <row r="141" spans="2:9">
      <c r="B141" s="58"/>
      <c r="C141" s="58"/>
      <c r="D141" s="31" t="s">
        <v>12</v>
      </c>
      <c r="E141" s="32">
        <v>5.45</v>
      </c>
      <c r="F141" s="31" t="s">
        <v>34</v>
      </c>
      <c r="G141" s="31">
        <v>80</v>
      </c>
      <c r="H141" s="37"/>
      <c r="I141" s="52"/>
    </row>
    <row r="142" spans="2:9">
      <c r="B142" s="33">
        <v>30</v>
      </c>
      <c r="C142" s="33" t="s">
        <v>113</v>
      </c>
      <c r="D142" s="33" t="s">
        <v>114</v>
      </c>
      <c r="E142" s="34">
        <v>21.47</v>
      </c>
      <c r="F142" s="33" t="s">
        <v>47</v>
      </c>
      <c r="G142" s="33">
        <v>80</v>
      </c>
      <c r="H142" s="33" t="s">
        <v>115</v>
      </c>
      <c r="I142" s="34">
        <f>SUM(E142)</f>
        <v>21.47</v>
      </c>
    </row>
    <row r="143" spans="2:9">
      <c r="B143" s="31">
        <v>31</v>
      </c>
      <c r="C143" s="31" t="s">
        <v>119</v>
      </c>
      <c r="D143" s="31" t="s">
        <v>8</v>
      </c>
      <c r="E143" s="32">
        <v>12.9</v>
      </c>
      <c r="F143" s="31" t="s">
        <v>34</v>
      </c>
      <c r="G143" s="31">
        <v>80</v>
      </c>
      <c r="H143" s="31"/>
      <c r="I143" s="32">
        <f>SUM(E143)</f>
        <v>12.9</v>
      </c>
    </row>
  </sheetData>
  <mergeCells count="78">
    <mergeCell ref="B4:B20"/>
    <mergeCell ref="B21:B41"/>
    <mergeCell ref="B42:B54"/>
    <mergeCell ref="B55:B63"/>
    <mergeCell ref="B64:B71"/>
    <mergeCell ref="B72:B77"/>
    <mergeCell ref="B78:B84"/>
    <mergeCell ref="B85:B90"/>
    <mergeCell ref="B91:B95"/>
    <mergeCell ref="B96:B99"/>
    <mergeCell ref="B100:B102"/>
    <mergeCell ref="B103:B105"/>
    <mergeCell ref="B106:B108"/>
    <mergeCell ref="B109:B111"/>
    <mergeCell ref="B112:B113"/>
    <mergeCell ref="B114:B116"/>
    <mergeCell ref="B117:B119"/>
    <mergeCell ref="B120:B122"/>
    <mergeCell ref="B123:B124"/>
    <mergeCell ref="B125:B126"/>
    <mergeCell ref="B127:B128"/>
    <mergeCell ref="B129:B130"/>
    <mergeCell ref="B131:B132"/>
    <mergeCell ref="B133:B134"/>
    <mergeCell ref="B136:B137"/>
    <mergeCell ref="B140:B141"/>
    <mergeCell ref="C4:C20"/>
    <mergeCell ref="C21:C41"/>
    <mergeCell ref="C42:C54"/>
    <mergeCell ref="C55:C63"/>
    <mergeCell ref="C64:C71"/>
    <mergeCell ref="C72:C77"/>
    <mergeCell ref="C78:C84"/>
    <mergeCell ref="C85:C90"/>
    <mergeCell ref="C91:C95"/>
    <mergeCell ref="C96:C99"/>
    <mergeCell ref="C100:C102"/>
    <mergeCell ref="C103:C105"/>
    <mergeCell ref="C106:C108"/>
    <mergeCell ref="C109:C111"/>
    <mergeCell ref="C112:C113"/>
    <mergeCell ref="C114:C116"/>
    <mergeCell ref="C117:C119"/>
    <mergeCell ref="C120:C122"/>
    <mergeCell ref="C123:C124"/>
    <mergeCell ref="C125:C126"/>
    <mergeCell ref="C127:C128"/>
    <mergeCell ref="C129:C130"/>
    <mergeCell ref="C131:C132"/>
    <mergeCell ref="C133:C134"/>
    <mergeCell ref="C136:C137"/>
    <mergeCell ref="C140:C141"/>
    <mergeCell ref="I4:I20"/>
    <mergeCell ref="I21:I41"/>
    <mergeCell ref="I42:I54"/>
    <mergeCell ref="I55:I63"/>
    <mergeCell ref="I64:I71"/>
    <mergeCell ref="I72:I77"/>
    <mergeCell ref="I78:I84"/>
    <mergeCell ref="I85:I90"/>
    <mergeCell ref="I91:I95"/>
    <mergeCell ref="I96:I99"/>
    <mergeCell ref="I100:I102"/>
    <mergeCell ref="I103:I105"/>
    <mergeCell ref="I106:I108"/>
    <mergeCell ref="I109:I111"/>
    <mergeCell ref="I112:I113"/>
    <mergeCell ref="I114:I116"/>
    <mergeCell ref="I117:I119"/>
    <mergeCell ref="I120:I122"/>
    <mergeCell ref="I123:I124"/>
    <mergeCell ref="I125:I126"/>
    <mergeCell ref="I140:I141"/>
    <mergeCell ref="I127:I128"/>
    <mergeCell ref="I129:I130"/>
    <mergeCell ref="I131:I132"/>
    <mergeCell ref="I133:I134"/>
    <mergeCell ref="I136:I137"/>
  </mergeCells>
  <phoneticPr fontId="11" type="noConversion"/>
  <pageMargins left="0.69930555555555596" right="0.69930555555555596" top="0.75" bottom="0.75" header="0.3" footer="0.3"/>
  <pageSetup paperSize="135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H56"/>
  <sheetViews>
    <sheetView topLeftCell="A43" zoomScale="85" zoomScaleNormal="85" workbookViewId="0">
      <selection activeCell="C71" sqref="C71"/>
    </sheetView>
  </sheetViews>
  <sheetFormatPr defaultColWidth="9" defaultRowHeight="14.25"/>
  <cols>
    <col min="3" max="3" width="14.875" customWidth="1"/>
    <col min="6" max="6" width="14.25" customWidth="1"/>
    <col min="7" max="7" width="8.75" customWidth="1"/>
    <col min="8" max="8" width="10.75" customWidth="1"/>
  </cols>
  <sheetData>
    <row r="3" spans="3:8" ht="15">
      <c r="C3" s="16" t="s">
        <v>133</v>
      </c>
      <c r="D3" s="16" t="s">
        <v>134</v>
      </c>
      <c r="F3" s="27" t="s">
        <v>135</v>
      </c>
      <c r="G3" s="27" t="s">
        <v>136</v>
      </c>
      <c r="H3" s="27" t="s">
        <v>137</v>
      </c>
    </row>
    <row r="4" spans="3:8">
      <c r="C4" s="16" t="s">
        <v>138</v>
      </c>
      <c r="D4" s="16" t="s">
        <v>139</v>
      </c>
      <c r="F4" s="28" t="s">
        <v>140</v>
      </c>
      <c r="G4">
        <v>37</v>
      </c>
      <c r="H4" s="15">
        <v>1262.07</v>
      </c>
    </row>
    <row r="5" spans="3:8">
      <c r="C5" s="16"/>
      <c r="D5" s="16"/>
      <c r="F5" s="28" t="s">
        <v>122</v>
      </c>
      <c r="G5">
        <v>2</v>
      </c>
      <c r="H5" s="15">
        <v>49.1</v>
      </c>
    </row>
    <row r="6" spans="3:8">
      <c r="C6" s="16" t="s">
        <v>141</v>
      </c>
      <c r="D6" s="16" t="s">
        <v>142</v>
      </c>
      <c r="F6" s="28" t="s">
        <v>143</v>
      </c>
      <c r="G6">
        <v>85</v>
      </c>
      <c r="H6" s="15">
        <v>2684.9349999999999</v>
      </c>
    </row>
    <row r="7" spans="3:8">
      <c r="C7" s="16"/>
      <c r="D7" s="16"/>
      <c r="F7" s="28" t="s">
        <v>144</v>
      </c>
      <c r="G7">
        <v>3</v>
      </c>
      <c r="H7" s="15">
        <v>86.3</v>
      </c>
    </row>
    <row r="8" spans="3:8">
      <c r="F8" s="28" t="s">
        <v>145</v>
      </c>
      <c r="G8">
        <v>4</v>
      </c>
      <c r="H8" s="15">
        <v>161.19999999999999</v>
      </c>
    </row>
    <row r="9" spans="3:8">
      <c r="C9" s="28"/>
      <c r="F9" s="28" t="s">
        <v>146</v>
      </c>
      <c r="G9">
        <v>1</v>
      </c>
      <c r="H9" s="15">
        <v>29.86</v>
      </c>
    </row>
    <row r="10" spans="3:8">
      <c r="F10" s="28" t="s">
        <v>147</v>
      </c>
      <c r="G10">
        <v>2</v>
      </c>
      <c r="H10" s="15">
        <v>28.75</v>
      </c>
    </row>
    <row r="11" spans="3:8">
      <c r="F11" s="28" t="s">
        <v>128</v>
      </c>
      <c r="G11">
        <v>2</v>
      </c>
      <c r="H11" s="15">
        <v>98.45</v>
      </c>
    </row>
    <row r="12" spans="3:8">
      <c r="F12" s="28" t="s">
        <v>148</v>
      </c>
      <c r="G12" s="15">
        <v>2</v>
      </c>
      <c r="H12" s="15">
        <v>48.29</v>
      </c>
    </row>
    <row r="13" spans="3:8">
      <c r="F13" s="28" t="s">
        <v>130</v>
      </c>
      <c r="G13">
        <v>1</v>
      </c>
      <c r="H13" s="15">
        <v>3.96</v>
      </c>
    </row>
    <row r="16" spans="3:8" ht="15">
      <c r="F16" s="27" t="s">
        <v>149</v>
      </c>
      <c r="G16" s="27" t="s">
        <v>136</v>
      </c>
      <c r="H16" s="27" t="s">
        <v>137</v>
      </c>
    </row>
    <row r="17" spans="6:8">
      <c r="F17" s="16">
        <v>430</v>
      </c>
      <c r="G17" s="16">
        <v>1</v>
      </c>
      <c r="H17" s="29">
        <v>29.86</v>
      </c>
    </row>
    <row r="18" spans="6:8">
      <c r="F18" s="16">
        <v>120</v>
      </c>
      <c r="G18" s="16">
        <v>9</v>
      </c>
      <c r="H18" s="29">
        <v>359.25</v>
      </c>
    </row>
    <row r="19" spans="6:8">
      <c r="F19" s="16">
        <v>100</v>
      </c>
      <c r="G19" s="16">
        <v>23</v>
      </c>
      <c r="H19" s="29">
        <v>851.06899999999996</v>
      </c>
    </row>
    <row r="20" spans="6:8">
      <c r="F20" s="16">
        <v>90</v>
      </c>
      <c r="G20" s="16">
        <v>4</v>
      </c>
      <c r="H20" s="29">
        <v>161.19999999999999</v>
      </c>
    </row>
    <row r="21" spans="6:8">
      <c r="F21" s="16">
        <v>80</v>
      </c>
      <c r="G21" s="16">
        <v>99</v>
      </c>
      <c r="H21" s="29">
        <v>2999.2860000000001</v>
      </c>
    </row>
    <row r="22" spans="6:8">
      <c r="F22" s="16">
        <v>70</v>
      </c>
      <c r="G22" s="16">
        <v>2</v>
      </c>
      <c r="H22" s="29">
        <v>48.29</v>
      </c>
    </row>
    <row r="23" spans="6:8">
      <c r="F23" s="16">
        <v>60</v>
      </c>
      <c r="G23" s="16">
        <v>1</v>
      </c>
      <c r="H23" s="15">
        <v>3.96</v>
      </c>
    </row>
    <row r="50" spans="3:5">
      <c r="D50">
        <v>2017</v>
      </c>
      <c r="E50">
        <v>2016</v>
      </c>
    </row>
    <row r="51" spans="3:5">
      <c r="C51" t="s">
        <v>150</v>
      </c>
      <c r="D51">
        <v>348.2</v>
      </c>
      <c r="E51">
        <v>225.4</v>
      </c>
    </row>
    <row r="52" spans="3:5">
      <c r="C52" t="s">
        <v>151</v>
      </c>
      <c r="D52">
        <v>262.39999999999998</v>
      </c>
      <c r="E52">
        <v>202.2</v>
      </c>
    </row>
    <row r="53" spans="3:5">
      <c r="C53" t="s">
        <v>152</v>
      </c>
      <c r="D53">
        <v>234.9</v>
      </c>
      <c r="E53">
        <v>181.4</v>
      </c>
    </row>
    <row r="54" spans="3:5">
      <c r="C54" t="s">
        <v>153</v>
      </c>
      <c r="D54">
        <v>159.4</v>
      </c>
      <c r="E54">
        <v>142.5</v>
      </c>
    </row>
    <row r="55" spans="3:5">
      <c r="C55" t="s">
        <v>154</v>
      </c>
      <c r="D55">
        <v>178.8</v>
      </c>
      <c r="E55">
        <v>108.4</v>
      </c>
    </row>
    <row r="56" spans="3:5">
      <c r="C56" t="s">
        <v>155</v>
      </c>
      <c r="D56">
        <v>105.5</v>
      </c>
      <c r="E56">
        <v>81.5</v>
      </c>
    </row>
  </sheetData>
  <phoneticPr fontId="11" type="noConversion"/>
  <pageMargins left="0.69930555555555596" right="0.69930555555555596" top="0.75" bottom="0.75" header="0.3" footer="0.3"/>
  <pageSetup paperSize="9" orientation="landscape" horizontalDpi="1200" verticalDpi="12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32"/>
  <sheetViews>
    <sheetView workbookViewId="0">
      <selection activeCell="C30" sqref="C30"/>
    </sheetView>
  </sheetViews>
  <sheetFormatPr defaultColWidth="9.125" defaultRowHeight="14.25"/>
  <cols>
    <col min="1" max="1" width="9.125" style="16"/>
    <col min="2" max="2" width="7.625" style="16" customWidth="1"/>
    <col min="3" max="3" width="14.25" style="16" customWidth="1"/>
    <col min="4" max="4" width="21" style="16" customWidth="1"/>
    <col min="5" max="6" width="18.75" style="16" customWidth="1"/>
    <col min="7" max="7" width="16.5" style="16" customWidth="1"/>
    <col min="8" max="8" width="16.875" style="16" customWidth="1"/>
    <col min="9" max="16384" width="9.125" style="16"/>
  </cols>
  <sheetData>
    <row r="2" spans="2:11" ht="40.35" customHeight="1">
      <c r="B2" s="17" t="s">
        <v>156</v>
      </c>
      <c r="C2" s="17" t="s">
        <v>157</v>
      </c>
      <c r="D2" s="18" t="s">
        <v>158</v>
      </c>
      <c r="E2" s="17" t="s">
        <v>159</v>
      </c>
      <c r="F2" s="17" t="s">
        <v>160</v>
      </c>
      <c r="G2" s="17" t="s">
        <v>161</v>
      </c>
      <c r="H2" s="17" t="s">
        <v>6</v>
      </c>
      <c r="J2" s="16" t="s">
        <v>162</v>
      </c>
      <c r="K2" s="16" t="s">
        <v>163</v>
      </c>
    </row>
    <row r="3" spans="2:11" ht="20.85" customHeight="1">
      <c r="B3" s="19" t="s">
        <v>164</v>
      </c>
      <c r="C3" s="20">
        <v>1995</v>
      </c>
      <c r="D3" s="20">
        <v>2003</v>
      </c>
      <c r="E3" s="20">
        <v>2016</v>
      </c>
      <c r="F3" s="20">
        <f t="shared" ref="F3:F31" si="0">J3-K3</f>
        <v>581.4</v>
      </c>
      <c r="G3" s="21">
        <f t="shared" ref="G3:G31" si="1">F3/(E3-D3+1)</f>
        <v>41.528571428571425</v>
      </c>
      <c r="H3" s="22" t="s">
        <v>165</v>
      </c>
      <c r="J3" s="16">
        <v>618.29999999999995</v>
      </c>
      <c r="K3" s="16">
        <v>36.9</v>
      </c>
    </row>
    <row r="4" spans="2:11" ht="20.85" customHeight="1">
      <c r="B4" s="19" t="s">
        <v>166</v>
      </c>
      <c r="C4" s="20">
        <v>1969</v>
      </c>
      <c r="D4" s="20">
        <v>2004</v>
      </c>
      <c r="E4" s="20">
        <v>2016</v>
      </c>
      <c r="F4" s="20">
        <f t="shared" si="0"/>
        <v>519.4</v>
      </c>
      <c r="G4" s="21">
        <f t="shared" si="1"/>
        <v>39.95384615384615</v>
      </c>
      <c r="H4" s="22" t="s">
        <v>167</v>
      </c>
      <c r="J4" s="16">
        <v>573.6</v>
      </c>
      <c r="K4" s="16">
        <v>54.2</v>
      </c>
    </row>
    <row r="5" spans="2:11" ht="20.85" customHeight="1">
      <c r="B5" s="19" t="s">
        <v>168</v>
      </c>
      <c r="C5" s="20">
        <v>2004</v>
      </c>
      <c r="D5" s="20">
        <v>2005</v>
      </c>
      <c r="E5" s="20">
        <v>2016</v>
      </c>
      <c r="F5" s="20">
        <f t="shared" si="0"/>
        <v>286.3</v>
      </c>
      <c r="G5" s="21">
        <f t="shared" si="1"/>
        <v>23.858333333333334</v>
      </c>
      <c r="H5" s="22"/>
      <c r="J5" s="16">
        <v>286.3</v>
      </c>
    </row>
    <row r="6" spans="2:11" ht="20.85" customHeight="1">
      <c r="B6" s="19" t="s">
        <v>169</v>
      </c>
      <c r="C6" s="20">
        <v>1999</v>
      </c>
      <c r="D6" s="20">
        <v>2003</v>
      </c>
      <c r="E6" s="20">
        <v>2016</v>
      </c>
      <c r="F6" s="20">
        <f t="shared" si="0"/>
        <v>268.89999999999998</v>
      </c>
      <c r="G6" s="21">
        <f t="shared" si="1"/>
        <v>19.207142857142856</v>
      </c>
      <c r="H6" s="22" t="s">
        <v>165</v>
      </c>
      <c r="J6" s="16">
        <v>287.39999999999998</v>
      </c>
      <c r="K6" s="16">
        <v>18.5</v>
      </c>
    </row>
    <row r="7" spans="2:11" ht="20.85" customHeight="1">
      <c r="B7" s="19" t="s">
        <v>150</v>
      </c>
      <c r="C7" s="20">
        <v>2005</v>
      </c>
      <c r="D7" s="20">
        <v>2004</v>
      </c>
      <c r="E7" s="20">
        <v>2017</v>
      </c>
      <c r="F7" s="20">
        <f t="shared" si="0"/>
        <v>258.2</v>
      </c>
      <c r="G7" s="21">
        <f t="shared" si="1"/>
        <v>18.442857142857143</v>
      </c>
      <c r="H7" s="22"/>
      <c r="J7" s="16">
        <v>258.2</v>
      </c>
    </row>
    <row r="8" spans="2:11" ht="20.85" customHeight="1">
      <c r="B8" s="19" t="s">
        <v>151</v>
      </c>
      <c r="C8" s="20">
        <v>2004</v>
      </c>
      <c r="D8" s="20">
        <v>2005</v>
      </c>
      <c r="E8" s="20">
        <v>2016</v>
      </c>
      <c r="F8" s="20">
        <f t="shared" si="0"/>
        <v>213.3</v>
      </c>
      <c r="G8" s="21">
        <f t="shared" si="1"/>
        <v>17.775000000000002</v>
      </c>
      <c r="H8" s="22"/>
      <c r="J8" s="16">
        <v>213.3</v>
      </c>
    </row>
    <row r="9" spans="2:11" ht="20.85" customHeight="1">
      <c r="B9" s="19" t="s">
        <v>152</v>
      </c>
      <c r="C9" s="20">
        <v>2004</v>
      </c>
      <c r="D9" s="20">
        <v>2004</v>
      </c>
      <c r="E9" s="20">
        <v>2016</v>
      </c>
      <c r="F9" s="20">
        <f t="shared" si="0"/>
        <v>179.4</v>
      </c>
      <c r="G9" s="21">
        <f t="shared" si="1"/>
        <v>13.8</v>
      </c>
      <c r="H9" s="22"/>
      <c r="J9" s="16">
        <v>179.4</v>
      </c>
    </row>
    <row r="10" spans="2:11" ht="20.85" customHeight="1">
      <c r="B10" s="19" t="s">
        <v>170</v>
      </c>
      <c r="C10" s="20">
        <v>1984</v>
      </c>
      <c r="D10" s="20">
        <v>2005</v>
      </c>
      <c r="E10" s="20">
        <v>2016</v>
      </c>
      <c r="F10" s="20">
        <f t="shared" si="0"/>
        <v>139.60000000000002</v>
      </c>
      <c r="G10" s="21">
        <f t="shared" si="1"/>
        <v>11.633333333333335</v>
      </c>
      <c r="H10" s="22" t="s">
        <v>165</v>
      </c>
      <c r="J10" s="16">
        <v>165.8</v>
      </c>
      <c r="K10" s="16">
        <v>26.2</v>
      </c>
    </row>
    <row r="11" spans="2:11" ht="20.85" customHeight="1">
      <c r="B11" s="19" t="s">
        <v>171</v>
      </c>
      <c r="C11" s="20">
        <v>2012</v>
      </c>
      <c r="D11" s="20">
        <v>2006</v>
      </c>
      <c r="E11" s="20">
        <v>2017</v>
      </c>
      <c r="F11" s="20">
        <f t="shared" si="0"/>
        <v>120.4</v>
      </c>
      <c r="G11" s="21">
        <f t="shared" si="1"/>
        <v>10.033333333333333</v>
      </c>
      <c r="H11" s="20"/>
      <c r="J11" s="16">
        <v>120.4</v>
      </c>
    </row>
    <row r="12" spans="2:11" ht="20.85" customHeight="1">
      <c r="B12" s="23" t="s">
        <v>154</v>
      </c>
      <c r="C12" s="24">
        <v>2010</v>
      </c>
      <c r="D12" s="24">
        <v>2005</v>
      </c>
      <c r="E12" s="24">
        <v>2017</v>
      </c>
      <c r="F12" s="24">
        <f t="shared" si="0"/>
        <v>129.30000000000001</v>
      </c>
      <c r="G12" s="25">
        <f t="shared" si="1"/>
        <v>9.9461538461538463</v>
      </c>
      <c r="H12" s="24"/>
      <c r="J12" s="16">
        <v>129.30000000000001</v>
      </c>
    </row>
    <row r="13" spans="2:11" ht="20.85" customHeight="1">
      <c r="B13" s="23" t="s">
        <v>172</v>
      </c>
      <c r="C13" s="24">
        <v>2013</v>
      </c>
      <c r="D13" s="24">
        <v>2008</v>
      </c>
      <c r="E13" s="24">
        <v>2017</v>
      </c>
      <c r="F13" s="24">
        <f t="shared" si="0"/>
        <v>93.6</v>
      </c>
      <c r="G13" s="25">
        <f t="shared" si="1"/>
        <v>9.36</v>
      </c>
      <c r="H13" s="24"/>
      <c r="J13" s="16">
        <v>93.6</v>
      </c>
    </row>
    <row r="14" spans="2:11" ht="20.85" customHeight="1">
      <c r="B14" s="23" t="s">
        <v>173</v>
      </c>
      <c r="C14" s="24">
        <v>2012</v>
      </c>
      <c r="D14" s="24">
        <v>2008</v>
      </c>
      <c r="E14" s="24">
        <v>2014</v>
      </c>
      <c r="F14" s="24">
        <f t="shared" si="0"/>
        <v>63.9</v>
      </c>
      <c r="G14" s="25">
        <f t="shared" si="1"/>
        <v>9.1285714285714281</v>
      </c>
      <c r="H14" s="24"/>
      <c r="J14" s="16">
        <v>63.9</v>
      </c>
    </row>
    <row r="15" spans="2:11" ht="20.85" customHeight="1">
      <c r="B15" s="23" t="s">
        <v>174</v>
      </c>
      <c r="C15" s="24">
        <v>2011</v>
      </c>
      <c r="D15" s="24">
        <v>2006</v>
      </c>
      <c r="E15" s="24">
        <v>2016</v>
      </c>
      <c r="F15" s="24">
        <f t="shared" si="0"/>
        <v>91.3</v>
      </c>
      <c r="G15" s="25">
        <f t="shared" si="1"/>
        <v>8.2999999999999989</v>
      </c>
      <c r="H15" s="24"/>
      <c r="J15" s="16">
        <v>91.3</v>
      </c>
    </row>
    <row r="16" spans="2:11" ht="20.85" customHeight="1">
      <c r="B16" s="23" t="s">
        <v>175</v>
      </c>
      <c r="C16" s="24">
        <v>2014</v>
      </c>
      <c r="D16" s="24">
        <v>2008</v>
      </c>
      <c r="E16" s="24">
        <v>2016</v>
      </c>
      <c r="F16" s="24">
        <f t="shared" si="0"/>
        <v>74.5</v>
      </c>
      <c r="G16" s="25">
        <f t="shared" si="1"/>
        <v>8.2777777777777786</v>
      </c>
      <c r="H16" s="24"/>
      <c r="J16" s="16">
        <v>74.5</v>
      </c>
    </row>
    <row r="17" spans="2:10" ht="20.85" customHeight="1">
      <c r="B17" s="23" t="s">
        <v>176</v>
      </c>
      <c r="C17" s="24">
        <v>2014</v>
      </c>
      <c r="D17" s="24">
        <v>2008</v>
      </c>
      <c r="E17" s="24">
        <v>2014</v>
      </c>
      <c r="F17" s="24">
        <f t="shared" si="0"/>
        <v>55.7</v>
      </c>
      <c r="G17" s="25">
        <f t="shared" si="1"/>
        <v>7.9571428571428573</v>
      </c>
      <c r="H17" s="24"/>
      <c r="J17" s="16">
        <v>55.7</v>
      </c>
    </row>
    <row r="18" spans="2:10" ht="20.85" customHeight="1">
      <c r="B18" s="23" t="s">
        <v>177</v>
      </c>
      <c r="C18" s="24">
        <v>2014</v>
      </c>
      <c r="D18" s="24">
        <v>2008</v>
      </c>
      <c r="E18" s="24">
        <v>2016</v>
      </c>
      <c r="F18" s="24">
        <f t="shared" si="0"/>
        <v>68.7</v>
      </c>
      <c r="G18" s="25">
        <f t="shared" si="1"/>
        <v>7.6333333333333337</v>
      </c>
      <c r="H18" s="24"/>
      <c r="J18" s="16">
        <v>68.7</v>
      </c>
    </row>
    <row r="19" spans="2:10" ht="20.85" customHeight="1">
      <c r="B19" s="23" t="s">
        <v>153</v>
      </c>
      <c r="C19" s="24">
        <v>2002</v>
      </c>
      <c r="D19" s="24">
        <v>1997</v>
      </c>
      <c r="E19" s="24">
        <v>2015</v>
      </c>
      <c r="F19" s="24">
        <f t="shared" si="0"/>
        <v>142.5</v>
      </c>
      <c r="G19" s="25">
        <f t="shared" si="1"/>
        <v>7.5</v>
      </c>
      <c r="H19" s="24"/>
      <c r="J19" s="16">
        <v>142.5</v>
      </c>
    </row>
    <row r="20" spans="2:10" ht="20.85" customHeight="1">
      <c r="B20" s="23" t="s">
        <v>155</v>
      </c>
      <c r="C20" s="24">
        <v>2012</v>
      </c>
      <c r="D20" s="24">
        <v>2005</v>
      </c>
      <c r="E20" s="24">
        <v>2015</v>
      </c>
      <c r="F20" s="24">
        <f t="shared" si="0"/>
        <v>81.5</v>
      </c>
      <c r="G20" s="25">
        <f t="shared" si="1"/>
        <v>7.4090909090909092</v>
      </c>
      <c r="H20" s="24"/>
      <c r="J20" s="16">
        <v>81.5</v>
      </c>
    </row>
    <row r="21" spans="2:10" ht="20.85" customHeight="1">
      <c r="B21" s="23" t="s">
        <v>178</v>
      </c>
      <c r="C21" s="24">
        <v>2010</v>
      </c>
      <c r="D21" s="24">
        <v>2003</v>
      </c>
      <c r="E21" s="24">
        <v>2011</v>
      </c>
      <c r="F21" s="24">
        <f t="shared" si="0"/>
        <v>55.1</v>
      </c>
      <c r="G21" s="25">
        <f t="shared" si="1"/>
        <v>6.1222222222222227</v>
      </c>
      <c r="H21" s="24"/>
      <c r="J21" s="16">
        <v>55.1</v>
      </c>
    </row>
    <row r="22" spans="2:10" ht="20.85" customHeight="1">
      <c r="B22" s="23" t="s">
        <v>179</v>
      </c>
      <c r="C22" s="24">
        <v>2017</v>
      </c>
      <c r="D22" s="24">
        <v>2012</v>
      </c>
      <c r="E22" s="24">
        <v>2017</v>
      </c>
      <c r="F22" s="24">
        <f t="shared" si="0"/>
        <v>30.3</v>
      </c>
      <c r="G22" s="25">
        <f t="shared" si="1"/>
        <v>5.05</v>
      </c>
      <c r="H22" s="24"/>
      <c r="J22" s="16">
        <v>30.3</v>
      </c>
    </row>
    <row r="23" spans="2:10" ht="20.85" customHeight="1">
      <c r="B23" s="19" t="s">
        <v>180</v>
      </c>
      <c r="C23" s="20">
        <v>2016</v>
      </c>
      <c r="D23" s="20">
        <v>2009</v>
      </c>
      <c r="E23" s="20">
        <v>2016</v>
      </c>
      <c r="F23" s="20">
        <f t="shared" si="0"/>
        <v>37.799999999999997</v>
      </c>
      <c r="G23" s="21">
        <f t="shared" si="1"/>
        <v>4.7249999999999996</v>
      </c>
      <c r="H23" s="20"/>
      <c r="J23" s="16">
        <v>37.799999999999997</v>
      </c>
    </row>
    <row r="24" spans="2:10" ht="20.85" customHeight="1">
      <c r="B24" s="19" t="s">
        <v>181</v>
      </c>
      <c r="C24" s="20">
        <v>2002</v>
      </c>
      <c r="D24" s="20">
        <v>2003</v>
      </c>
      <c r="E24" s="20">
        <v>2017</v>
      </c>
      <c r="F24" s="20">
        <f t="shared" si="0"/>
        <v>66.400000000000006</v>
      </c>
      <c r="G24" s="21">
        <f t="shared" si="1"/>
        <v>4.4266666666666667</v>
      </c>
      <c r="H24" s="20"/>
      <c r="J24" s="16">
        <v>66.400000000000006</v>
      </c>
    </row>
    <row r="25" spans="2:10" ht="20.85" customHeight="1">
      <c r="B25" s="19" t="s">
        <v>182</v>
      </c>
      <c r="C25" s="20">
        <v>2015</v>
      </c>
      <c r="D25" s="20">
        <v>2009</v>
      </c>
      <c r="E25" s="20">
        <v>2015</v>
      </c>
      <c r="F25" s="20">
        <f t="shared" si="0"/>
        <v>28.8</v>
      </c>
      <c r="G25" s="21">
        <f t="shared" si="1"/>
        <v>4.1142857142857148</v>
      </c>
      <c r="H25" s="20"/>
      <c r="J25" s="16">
        <v>28.8</v>
      </c>
    </row>
    <row r="26" spans="2:10" ht="20.85" customHeight="1">
      <c r="B26" s="19" t="s">
        <v>183</v>
      </c>
      <c r="C26" s="20">
        <v>2016</v>
      </c>
      <c r="D26" s="20">
        <v>2009</v>
      </c>
      <c r="E26" s="20">
        <v>2016</v>
      </c>
      <c r="F26" s="20">
        <f t="shared" si="0"/>
        <v>32.1</v>
      </c>
      <c r="G26" s="21">
        <f t="shared" si="1"/>
        <v>4.0125000000000002</v>
      </c>
      <c r="H26" s="20"/>
      <c r="J26" s="16">
        <v>32.1</v>
      </c>
    </row>
    <row r="27" spans="2:10" ht="20.85" customHeight="1">
      <c r="B27" s="19" t="s">
        <v>184</v>
      </c>
      <c r="C27" s="20">
        <v>2015</v>
      </c>
      <c r="D27" s="20">
        <v>2009</v>
      </c>
      <c r="E27" s="20">
        <v>2016</v>
      </c>
      <c r="F27" s="20">
        <f t="shared" si="0"/>
        <v>25.2</v>
      </c>
      <c r="G27" s="21">
        <f t="shared" si="1"/>
        <v>3.15</v>
      </c>
      <c r="H27" s="20"/>
      <c r="J27" s="16">
        <v>25.2</v>
      </c>
    </row>
    <row r="28" spans="2:10" ht="20.85" customHeight="1">
      <c r="B28" s="19" t="s">
        <v>185</v>
      </c>
      <c r="C28" s="20">
        <v>2016</v>
      </c>
      <c r="D28" s="20">
        <v>2009</v>
      </c>
      <c r="E28" s="20">
        <v>2016</v>
      </c>
      <c r="F28" s="20">
        <f t="shared" si="0"/>
        <v>24.6</v>
      </c>
      <c r="G28" s="21">
        <f t="shared" si="1"/>
        <v>3.0750000000000002</v>
      </c>
      <c r="H28" s="20"/>
      <c r="J28" s="16">
        <v>24.6</v>
      </c>
    </row>
    <row r="29" spans="2:10" ht="20.85" customHeight="1">
      <c r="B29" s="19" t="s">
        <v>186</v>
      </c>
      <c r="C29" s="20">
        <v>2016</v>
      </c>
      <c r="D29" s="20">
        <v>2008</v>
      </c>
      <c r="E29" s="20">
        <v>2017</v>
      </c>
      <c r="F29" s="20">
        <f t="shared" si="0"/>
        <v>24.9</v>
      </c>
      <c r="G29" s="21">
        <f t="shared" si="1"/>
        <v>2.4899999999999998</v>
      </c>
      <c r="H29" s="20"/>
      <c r="J29" s="16">
        <v>24.9</v>
      </c>
    </row>
    <row r="30" spans="2:10" ht="20.85" customHeight="1">
      <c r="B30" s="19" t="s">
        <v>187</v>
      </c>
      <c r="C30" s="20">
        <v>2010</v>
      </c>
      <c r="D30" s="20">
        <v>2007</v>
      </c>
      <c r="E30" s="20">
        <v>2016</v>
      </c>
      <c r="F30" s="20">
        <f t="shared" si="0"/>
        <v>21.5</v>
      </c>
      <c r="G30" s="21">
        <f t="shared" si="1"/>
        <v>2.15</v>
      </c>
      <c r="H30" s="20"/>
      <c r="J30" s="16">
        <v>21.5</v>
      </c>
    </row>
    <row r="31" spans="2:10" ht="20.85" customHeight="1">
      <c r="B31" s="19" t="s">
        <v>188</v>
      </c>
      <c r="C31" s="20">
        <v>2013</v>
      </c>
      <c r="D31" s="20">
        <v>2008</v>
      </c>
      <c r="E31" s="20">
        <v>2017</v>
      </c>
      <c r="F31" s="20">
        <f t="shared" si="0"/>
        <v>21.2</v>
      </c>
      <c r="G31" s="21">
        <f t="shared" si="1"/>
        <v>2.12</v>
      </c>
      <c r="H31" s="20"/>
      <c r="J31" s="16">
        <v>21.2</v>
      </c>
    </row>
    <row r="32" spans="2:10">
      <c r="B32" s="26"/>
    </row>
  </sheetData>
  <sortState ref="B3:K31">
    <sortCondition descending="1" ref="G3:G31"/>
  </sortState>
  <phoneticPr fontId="11" type="noConversion"/>
  <pageMargins left="0.69930555555555596" right="0.69930555555555596" top="0.75" bottom="0.75" header="0.3" footer="0.3"/>
  <pageSetup paperSize="8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19"/>
  <sheetViews>
    <sheetView workbookViewId="0">
      <selection activeCell="F14" sqref="F14:O14"/>
    </sheetView>
  </sheetViews>
  <sheetFormatPr defaultColWidth="9" defaultRowHeight="14.25"/>
  <sheetData>
    <row r="1" spans="2:15">
      <c r="B1">
        <v>23</v>
      </c>
    </row>
    <row r="2" spans="2:15">
      <c r="B2">
        <v>18</v>
      </c>
    </row>
    <row r="3" spans="2:15">
      <c r="B3">
        <v>24</v>
      </c>
    </row>
    <row r="4" spans="2:15">
      <c r="B4">
        <v>23</v>
      </c>
    </row>
    <row r="5" spans="2:15">
      <c r="B5">
        <v>28</v>
      </c>
      <c r="F5">
        <v>29.86</v>
      </c>
      <c r="G5">
        <v>359.25</v>
      </c>
      <c r="H5">
        <v>851.06899999999996</v>
      </c>
      <c r="I5">
        <v>161.19999999999999</v>
      </c>
      <c r="J5">
        <v>2999.2860000000001</v>
      </c>
      <c r="K5">
        <v>48.29</v>
      </c>
      <c r="L5">
        <v>3.96</v>
      </c>
      <c r="N5" s="15">
        <v>29.86</v>
      </c>
    </row>
    <row r="6" spans="2:15">
      <c r="B6">
        <v>21</v>
      </c>
      <c r="N6" s="15">
        <v>359.25</v>
      </c>
    </row>
    <row r="7" spans="2:15">
      <c r="B7">
        <v>18</v>
      </c>
      <c r="N7" s="15">
        <v>851.06899999999996</v>
      </c>
    </row>
    <row r="8" spans="2:15">
      <c r="B8">
        <v>13</v>
      </c>
      <c r="N8" s="15">
        <v>161.19999999999999</v>
      </c>
    </row>
    <row r="9" spans="2:15">
      <c r="B9">
        <v>45</v>
      </c>
      <c r="N9" s="15">
        <v>2999.2860000000001</v>
      </c>
    </row>
    <row r="10" spans="2:15">
      <c r="B10">
        <v>16</v>
      </c>
      <c r="N10" s="15">
        <v>48.29</v>
      </c>
    </row>
    <row r="11" spans="2:15">
      <c r="B11">
        <v>30</v>
      </c>
      <c r="F11">
        <v>37</v>
      </c>
      <c r="G11">
        <v>2</v>
      </c>
      <c r="H11">
        <v>86</v>
      </c>
      <c r="I11">
        <v>3</v>
      </c>
      <c r="J11">
        <v>4</v>
      </c>
      <c r="K11">
        <v>1</v>
      </c>
      <c r="L11">
        <v>2</v>
      </c>
      <c r="M11">
        <v>2</v>
      </c>
      <c r="N11" s="15">
        <v>2</v>
      </c>
      <c r="O11">
        <v>1</v>
      </c>
    </row>
    <row r="12" spans="2:15">
      <c r="B12">
        <v>20</v>
      </c>
    </row>
    <row r="13" spans="2:15">
      <c r="B13">
        <v>10</v>
      </c>
    </row>
    <row r="14" spans="2:15">
      <c r="B14">
        <v>4</v>
      </c>
      <c r="F14">
        <v>1262.07</v>
      </c>
      <c r="G14">
        <v>49.1</v>
      </c>
      <c r="H14">
        <v>2684.9349999999999</v>
      </c>
      <c r="I14">
        <v>86.3</v>
      </c>
      <c r="J14">
        <v>161.19999999999999</v>
      </c>
      <c r="K14">
        <v>29.86</v>
      </c>
      <c r="L14">
        <v>28.75</v>
      </c>
      <c r="M14">
        <v>98.45</v>
      </c>
      <c r="N14">
        <v>48.29</v>
      </c>
      <c r="O14">
        <v>3.96</v>
      </c>
    </row>
    <row r="15" spans="2:15">
      <c r="B15">
        <v>13</v>
      </c>
    </row>
    <row r="16" spans="2:15">
      <c r="B16">
        <v>14</v>
      </c>
    </row>
    <row r="17" spans="2:2">
      <c r="B17">
        <v>11</v>
      </c>
    </row>
    <row r="18" spans="2:2">
      <c r="B18">
        <v>12</v>
      </c>
    </row>
    <row r="19" spans="2:2">
      <c r="B19">
        <v>11</v>
      </c>
    </row>
    <row r="20" spans="2:2">
      <c r="B20">
        <v>22</v>
      </c>
    </row>
    <row r="21" spans="2:2">
      <c r="B21">
        <v>20</v>
      </c>
    </row>
    <row r="22" spans="2:2">
      <c r="B22">
        <v>26</v>
      </c>
    </row>
    <row r="23" spans="2:2">
      <c r="B23">
        <v>24</v>
      </c>
    </row>
    <row r="24" spans="2:2">
      <c r="B24">
        <v>19</v>
      </c>
    </row>
    <row r="25" spans="2:2">
      <c r="B25">
        <v>28</v>
      </c>
    </row>
    <row r="26" spans="2:2">
      <c r="B26">
        <v>30</v>
      </c>
    </row>
    <row r="27" spans="2:2">
      <c r="B27">
        <v>29</v>
      </c>
    </row>
    <row r="28" spans="2:2">
      <c r="B28">
        <v>17</v>
      </c>
    </row>
    <row r="29" spans="2:2">
      <c r="B29">
        <v>11</v>
      </c>
    </row>
    <row r="30" spans="2:2">
      <c r="B30">
        <v>28</v>
      </c>
    </row>
    <row r="31" spans="2:2">
      <c r="B31">
        <v>33</v>
      </c>
    </row>
    <row r="32" spans="2:2">
      <c r="B32">
        <v>30</v>
      </c>
    </row>
    <row r="33" spans="2:2">
      <c r="B33">
        <v>26</v>
      </c>
    </row>
    <row r="34" spans="2:2">
      <c r="B34">
        <v>31</v>
      </c>
    </row>
    <row r="35" spans="2:2">
      <c r="B35">
        <v>38</v>
      </c>
    </row>
    <row r="36" spans="2:2">
      <c r="B36">
        <v>32</v>
      </c>
    </row>
    <row r="37" spans="2:2">
      <c r="B37">
        <v>19</v>
      </c>
    </row>
    <row r="38" spans="2:2">
      <c r="B38">
        <v>13</v>
      </c>
    </row>
    <row r="39" spans="2:2">
      <c r="B39">
        <v>2</v>
      </c>
    </row>
    <row r="40" spans="2:2">
      <c r="B40">
        <v>16</v>
      </c>
    </row>
    <row r="41" spans="2:2">
      <c r="B41">
        <v>24</v>
      </c>
    </row>
    <row r="42" spans="2:2">
      <c r="B42">
        <v>29</v>
      </c>
    </row>
    <row r="43" spans="2:2">
      <c r="B43">
        <v>18</v>
      </c>
    </row>
    <row r="44" spans="2:2">
      <c r="B44">
        <v>24</v>
      </c>
    </row>
    <row r="45" spans="2:2">
      <c r="B45">
        <v>32</v>
      </c>
    </row>
    <row r="46" spans="2:2">
      <c r="B46">
        <v>9</v>
      </c>
    </row>
    <row r="47" spans="2:2">
      <c r="B47">
        <v>13</v>
      </c>
    </row>
    <row r="48" spans="2:2">
      <c r="B48">
        <v>7</v>
      </c>
    </row>
    <row r="49" spans="2:2">
      <c r="B49">
        <v>9</v>
      </c>
    </row>
    <row r="50" spans="2:2">
      <c r="B50">
        <v>30</v>
      </c>
    </row>
    <row r="51" spans="2:2">
      <c r="B51">
        <v>29</v>
      </c>
    </row>
    <row r="52" spans="2:2">
      <c r="B52">
        <v>30</v>
      </c>
    </row>
    <row r="53" spans="2:2">
      <c r="B53">
        <v>15</v>
      </c>
    </row>
    <row r="54" spans="2:2">
      <c r="B54">
        <v>27</v>
      </c>
    </row>
    <row r="55" spans="2:2">
      <c r="B55">
        <v>28</v>
      </c>
    </row>
    <row r="56" spans="2:2">
      <c r="B56">
        <v>22</v>
      </c>
    </row>
    <row r="57" spans="2:2">
      <c r="B57">
        <v>18</v>
      </c>
    </row>
    <row r="58" spans="2:2">
      <c r="B58">
        <v>27</v>
      </c>
    </row>
    <row r="59" spans="2:2">
      <c r="B59">
        <v>26</v>
      </c>
    </row>
    <row r="60" spans="2:2">
      <c r="B60">
        <v>29</v>
      </c>
    </row>
    <row r="61" spans="2:2">
      <c r="B61">
        <v>18</v>
      </c>
    </row>
    <row r="62" spans="2:2">
      <c r="B62">
        <v>14</v>
      </c>
    </row>
    <row r="63" spans="2:2">
      <c r="B63">
        <v>8</v>
      </c>
    </row>
    <row r="64" spans="2:2">
      <c r="B64">
        <v>17</v>
      </c>
    </row>
    <row r="65" spans="2:2">
      <c r="B65">
        <v>23</v>
      </c>
    </row>
    <row r="66" spans="2:2">
      <c r="B66">
        <v>25</v>
      </c>
    </row>
    <row r="67" spans="2:2">
      <c r="B67">
        <v>45</v>
      </c>
    </row>
    <row r="68" spans="2:2">
      <c r="B68">
        <v>33</v>
      </c>
    </row>
    <row r="69" spans="2:2">
      <c r="B69">
        <v>15</v>
      </c>
    </row>
    <row r="70" spans="2:2">
      <c r="B70">
        <v>33</v>
      </c>
    </row>
    <row r="71" spans="2:2">
      <c r="B71">
        <v>15</v>
      </c>
    </row>
    <row r="72" spans="2:2">
      <c r="B72">
        <v>32</v>
      </c>
    </row>
    <row r="73" spans="2:2">
      <c r="B73">
        <v>28</v>
      </c>
    </row>
    <row r="74" spans="2:2">
      <c r="B74">
        <v>24</v>
      </c>
    </row>
    <row r="75" spans="2:2">
      <c r="B75">
        <v>28</v>
      </c>
    </row>
    <row r="76" spans="2:2">
      <c r="B76">
        <v>27</v>
      </c>
    </row>
    <row r="77" spans="2:2">
      <c r="B77">
        <v>15</v>
      </c>
    </row>
    <row r="78" spans="2:2">
      <c r="B78">
        <v>16</v>
      </c>
    </row>
    <row r="79" spans="2:2">
      <c r="B79">
        <v>28</v>
      </c>
    </row>
    <row r="80" spans="2:2">
      <c r="B80">
        <v>8</v>
      </c>
    </row>
    <row r="81" spans="2:2">
      <c r="B81">
        <v>22</v>
      </c>
    </row>
    <row r="82" spans="2:2">
      <c r="B82">
        <v>22</v>
      </c>
    </row>
    <row r="83" spans="2:2">
      <c r="B83">
        <v>22</v>
      </c>
    </row>
    <row r="84" spans="2:2">
      <c r="B84">
        <v>32</v>
      </c>
    </row>
    <row r="85" spans="2:2">
      <c r="B85">
        <v>17</v>
      </c>
    </row>
    <row r="86" spans="2:2">
      <c r="B86">
        <v>30</v>
      </c>
    </row>
    <row r="87" spans="2:2">
      <c r="B87">
        <v>15</v>
      </c>
    </row>
    <row r="88" spans="2:2">
      <c r="B88">
        <v>19</v>
      </c>
    </row>
    <row r="89" spans="2:2">
      <c r="B89">
        <v>21</v>
      </c>
    </row>
    <row r="90" spans="2:2">
      <c r="B90">
        <v>26</v>
      </c>
    </row>
    <row r="91" spans="2:2">
      <c r="B91">
        <v>24</v>
      </c>
    </row>
    <row r="92" spans="2:2">
      <c r="B92">
        <v>35</v>
      </c>
    </row>
    <row r="93" spans="2:2">
      <c r="B93">
        <v>38</v>
      </c>
    </row>
    <row r="94" spans="2:2">
      <c r="B94">
        <v>34</v>
      </c>
    </row>
    <row r="95" spans="2:2">
      <c r="B95">
        <v>13</v>
      </c>
    </row>
    <row r="96" spans="2:2">
      <c r="B96">
        <v>10</v>
      </c>
    </row>
    <row r="97" spans="2:2">
      <c r="B97">
        <v>22</v>
      </c>
    </row>
    <row r="98" spans="2:2">
      <c r="B98">
        <v>14</v>
      </c>
    </row>
    <row r="99" spans="2:2">
      <c r="B99">
        <v>4</v>
      </c>
    </row>
    <row r="100" spans="2:2">
      <c r="B100">
        <v>30</v>
      </c>
    </row>
    <row r="101" spans="2:2">
      <c r="B101">
        <v>16</v>
      </c>
    </row>
    <row r="102" spans="2:2">
      <c r="B102">
        <v>14</v>
      </c>
    </row>
    <row r="103" spans="2:2">
      <c r="B103">
        <v>18</v>
      </c>
    </row>
    <row r="104" spans="2:2">
      <c r="B104">
        <v>3</v>
      </c>
    </row>
    <row r="105" spans="2:2">
      <c r="B105">
        <v>24</v>
      </c>
    </row>
    <row r="106" spans="2:2">
      <c r="B106">
        <v>22</v>
      </c>
    </row>
    <row r="107" spans="2:2">
      <c r="B107">
        <v>20</v>
      </c>
    </row>
    <row r="108" spans="2:2">
      <c r="B108">
        <v>23</v>
      </c>
    </row>
    <row r="109" spans="2:2">
      <c r="B109">
        <v>3</v>
      </c>
    </row>
    <row r="110" spans="2:2">
      <c r="B110">
        <v>38</v>
      </c>
    </row>
    <row r="111" spans="2:2">
      <c r="B111">
        <v>22</v>
      </c>
    </row>
    <row r="112" spans="2:2">
      <c r="B112">
        <v>22</v>
      </c>
    </row>
    <row r="113" spans="2:2">
      <c r="B113">
        <v>24</v>
      </c>
    </row>
    <row r="114" spans="2:2">
      <c r="B114">
        <v>23</v>
      </c>
    </row>
    <row r="115" spans="2:2">
      <c r="B115">
        <v>21</v>
      </c>
    </row>
    <row r="116" spans="2:2">
      <c r="B116">
        <v>25</v>
      </c>
    </row>
    <row r="117" spans="2:2">
      <c r="B117">
        <v>15</v>
      </c>
    </row>
    <row r="118" spans="2:2">
      <c r="B118">
        <v>20</v>
      </c>
    </row>
    <row r="119" spans="2:2">
      <c r="B119">
        <v>6</v>
      </c>
    </row>
  </sheetData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"/>
  <sheetViews>
    <sheetView workbookViewId="0">
      <selection activeCell="G21" sqref="G21"/>
    </sheetView>
  </sheetViews>
  <sheetFormatPr defaultColWidth="9" defaultRowHeight="14.25"/>
  <cols>
    <col min="2" max="2" width="26.75" customWidth="1"/>
    <col min="3" max="3" width="10.25" customWidth="1"/>
    <col min="4" max="4" width="12" customWidth="1"/>
    <col min="5" max="5" width="15.125" style="5" customWidth="1"/>
    <col min="6" max="6" width="10.5" style="2" customWidth="1"/>
    <col min="7" max="7" width="38.75" style="6" customWidth="1"/>
  </cols>
  <sheetData>
    <row r="1" spans="1:7">
      <c r="A1" t="s">
        <v>156</v>
      </c>
      <c r="B1" t="s">
        <v>1</v>
      </c>
      <c r="C1" t="s">
        <v>2</v>
      </c>
      <c r="D1" t="s">
        <v>189</v>
      </c>
      <c r="E1" s="5" t="s">
        <v>190</v>
      </c>
      <c r="F1" s="2" t="s">
        <v>191</v>
      </c>
      <c r="G1" s="6" t="s">
        <v>6</v>
      </c>
    </row>
    <row r="2" spans="1:7">
      <c r="A2" t="s">
        <v>153</v>
      </c>
      <c r="B2" t="s">
        <v>192</v>
      </c>
      <c r="C2">
        <v>11.64</v>
      </c>
      <c r="D2">
        <v>19</v>
      </c>
      <c r="E2" s="5" t="s">
        <v>193</v>
      </c>
      <c r="G2" s="63" t="s">
        <v>194</v>
      </c>
    </row>
    <row r="3" spans="1:7">
      <c r="B3" t="s">
        <v>195</v>
      </c>
      <c r="C3">
        <v>12.6</v>
      </c>
      <c r="D3">
        <v>19</v>
      </c>
      <c r="E3" s="5" t="s">
        <v>196</v>
      </c>
      <c r="G3" s="63"/>
    </row>
    <row r="4" spans="1:7">
      <c r="A4" t="s">
        <v>170</v>
      </c>
      <c r="B4" t="s">
        <v>197</v>
      </c>
      <c r="C4">
        <v>7.86</v>
      </c>
      <c r="D4">
        <v>14</v>
      </c>
      <c r="E4" s="5" t="s">
        <v>198</v>
      </c>
      <c r="F4" s="2">
        <v>1.9</v>
      </c>
    </row>
    <row r="5" spans="1:7">
      <c r="A5" t="s">
        <v>164</v>
      </c>
      <c r="B5" t="s">
        <v>199</v>
      </c>
      <c r="C5">
        <v>9.8000000000000007</v>
      </c>
      <c r="D5">
        <v>15</v>
      </c>
      <c r="E5" s="5" t="s">
        <v>200</v>
      </c>
    </row>
    <row r="6" spans="1:7">
      <c r="A6" t="s">
        <v>178</v>
      </c>
      <c r="B6" t="s">
        <v>201</v>
      </c>
      <c r="C6">
        <v>12.2</v>
      </c>
      <c r="D6">
        <v>22</v>
      </c>
      <c r="E6" s="5" t="s">
        <v>202</v>
      </c>
    </row>
    <row r="7" spans="1:7">
      <c r="B7" t="s">
        <v>203</v>
      </c>
      <c r="C7">
        <v>14.8</v>
      </c>
      <c r="D7">
        <v>22</v>
      </c>
      <c r="E7" s="5" t="s">
        <v>202</v>
      </c>
    </row>
    <row r="8" spans="1:7">
      <c r="B8" t="s">
        <v>204</v>
      </c>
      <c r="C8">
        <v>7.9</v>
      </c>
      <c r="D8">
        <v>10</v>
      </c>
      <c r="E8" s="5" t="s">
        <v>205</v>
      </c>
    </row>
    <row r="9" spans="1:7">
      <c r="B9" t="s">
        <v>206</v>
      </c>
      <c r="C9">
        <v>21.1</v>
      </c>
      <c r="D9">
        <v>34</v>
      </c>
      <c r="E9" s="5" t="s">
        <v>202</v>
      </c>
    </row>
    <row r="10" spans="1:7">
      <c r="A10" t="s">
        <v>181</v>
      </c>
      <c r="B10" t="s">
        <v>207</v>
      </c>
      <c r="C10">
        <v>7.46</v>
      </c>
      <c r="D10">
        <v>16</v>
      </c>
      <c r="E10" s="5" t="s">
        <v>208</v>
      </c>
      <c r="G10" s="63" t="s">
        <v>209</v>
      </c>
    </row>
    <row r="11" spans="1:7">
      <c r="B11" t="s">
        <v>210</v>
      </c>
      <c r="C11">
        <v>9.6199999999999992</v>
      </c>
      <c r="D11">
        <v>17</v>
      </c>
      <c r="E11" s="5" t="s">
        <v>211</v>
      </c>
      <c r="G11" s="63"/>
    </row>
    <row r="12" spans="1:7">
      <c r="A12" t="s">
        <v>171</v>
      </c>
      <c r="B12" t="s">
        <v>212</v>
      </c>
      <c r="C12">
        <v>18.190000000000001</v>
      </c>
      <c r="D12">
        <v>11</v>
      </c>
      <c r="E12" s="5" t="s">
        <v>213</v>
      </c>
    </row>
    <row r="13" spans="1:7">
      <c r="A13" t="s">
        <v>150</v>
      </c>
      <c r="B13" t="s">
        <v>214</v>
      </c>
      <c r="C13">
        <v>7.76</v>
      </c>
      <c r="D13">
        <v>13</v>
      </c>
      <c r="E13" s="5" t="s">
        <v>215</v>
      </c>
    </row>
    <row r="14" spans="1:7" s="3" customFormat="1">
      <c r="B14" s="3" t="s">
        <v>216</v>
      </c>
      <c r="C14" s="3">
        <v>9.1</v>
      </c>
      <c r="D14" s="3">
        <v>15</v>
      </c>
      <c r="E14" s="7" t="s">
        <v>217</v>
      </c>
      <c r="F14" s="8"/>
      <c r="G14" s="9"/>
    </row>
    <row r="15" spans="1:7" s="4" customFormat="1">
      <c r="A15" s="4" t="s">
        <v>169</v>
      </c>
      <c r="B15" s="4" t="s">
        <v>218</v>
      </c>
      <c r="C15" s="4">
        <v>7.7</v>
      </c>
      <c r="D15" s="4">
        <v>11</v>
      </c>
      <c r="E15" s="10" t="s">
        <v>219</v>
      </c>
      <c r="F15" s="11"/>
      <c r="G15" s="12"/>
    </row>
    <row r="16" spans="1:7" s="4" customFormat="1">
      <c r="A16" s="4" t="s">
        <v>220</v>
      </c>
      <c r="B16" s="4" t="s">
        <v>221</v>
      </c>
      <c r="C16" s="4">
        <v>20.07</v>
      </c>
      <c r="D16" s="4">
        <v>23</v>
      </c>
      <c r="E16" s="10" t="s">
        <v>222</v>
      </c>
      <c r="F16" s="11"/>
      <c r="G16" s="12"/>
    </row>
    <row r="17" spans="1:7" s="4" customFormat="1">
      <c r="A17" s="4" t="s">
        <v>184</v>
      </c>
      <c r="B17" s="4" t="s">
        <v>223</v>
      </c>
      <c r="C17" s="4">
        <v>8.77</v>
      </c>
      <c r="D17" s="4">
        <v>12</v>
      </c>
      <c r="E17" s="10" t="s">
        <v>224</v>
      </c>
      <c r="F17" s="11"/>
      <c r="G17" s="12"/>
    </row>
    <row r="18" spans="1:7" s="3" customFormat="1">
      <c r="A18" s="3" t="s">
        <v>166</v>
      </c>
      <c r="B18" s="3" t="s">
        <v>225</v>
      </c>
      <c r="C18" s="3">
        <v>9.4</v>
      </c>
      <c r="D18" s="3">
        <v>6</v>
      </c>
      <c r="E18" s="7" t="s">
        <v>226</v>
      </c>
      <c r="F18" s="8"/>
      <c r="G18" s="9"/>
    </row>
    <row r="19" spans="1:7" s="3" customFormat="1">
      <c r="A19" s="3" t="s">
        <v>227</v>
      </c>
      <c r="B19" s="3" t="s">
        <v>228</v>
      </c>
      <c r="C19" s="3">
        <v>8.9169999999999998</v>
      </c>
      <c r="D19" s="3">
        <v>14</v>
      </c>
      <c r="E19" s="7" t="s">
        <v>229</v>
      </c>
      <c r="F19" s="8"/>
      <c r="G19" s="9"/>
    </row>
    <row r="20" spans="1:7">
      <c r="A20" t="s">
        <v>152</v>
      </c>
      <c r="B20" t="s">
        <v>230</v>
      </c>
      <c r="C20">
        <v>16.8</v>
      </c>
      <c r="D20">
        <v>23</v>
      </c>
      <c r="E20" s="13">
        <v>42944</v>
      </c>
      <c r="F20" s="14"/>
    </row>
    <row r="21" spans="1:7">
      <c r="A21" t="s">
        <v>168</v>
      </c>
      <c r="B21" t="s">
        <v>231</v>
      </c>
      <c r="C21">
        <v>11.5</v>
      </c>
      <c r="D21">
        <v>21</v>
      </c>
      <c r="E21" s="13">
        <v>43036</v>
      </c>
      <c r="F21" s="14">
        <v>13.8</v>
      </c>
    </row>
  </sheetData>
  <mergeCells count="2">
    <mergeCell ref="G2:G3"/>
    <mergeCell ref="G10:G11"/>
  </mergeCells>
  <phoneticPr fontId="11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D12" sqref="D12"/>
    </sheetView>
  </sheetViews>
  <sheetFormatPr defaultColWidth="9" defaultRowHeight="14.25"/>
  <cols>
    <col min="2" max="2" width="27" customWidth="1"/>
    <col min="3" max="3" width="10.5" customWidth="1"/>
    <col min="4" max="4" width="12.375" customWidth="1"/>
    <col min="5" max="5" width="11.625" customWidth="1"/>
  </cols>
  <sheetData>
    <row r="1" spans="1:8">
      <c r="A1" t="s">
        <v>156</v>
      </c>
      <c r="B1" t="s">
        <v>1</v>
      </c>
      <c r="C1" t="s">
        <v>2</v>
      </c>
      <c r="D1" t="s">
        <v>189</v>
      </c>
      <c r="E1" t="s">
        <v>232</v>
      </c>
      <c r="F1" s="1" t="s">
        <v>190</v>
      </c>
      <c r="G1" s="2" t="s">
        <v>191</v>
      </c>
      <c r="H1" t="s">
        <v>6</v>
      </c>
    </row>
    <row r="2" spans="1:8">
      <c r="A2" t="s">
        <v>233</v>
      </c>
      <c r="B2" t="s">
        <v>234</v>
      </c>
      <c r="C2">
        <v>5.67</v>
      </c>
      <c r="D2">
        <v>8</v>
      </c>
      <c r="E2" t="s">
        <v>235</v>
      </c>
      <c r="F2" t="s">
        <v>236</v>
      </c>
    </row>
    <row r="3" spans="1:8">
      <c r="A3" t="s">
        <v>154</v>
      </c>
      <c r="B3" t="s">
        <v>237</v>
      </c>
      <c r="C3">
        <v>1.4</v>
      </c>
      <c r="E3" t="s">
        <v>238</v>
      </c>
      <c r="F3" t="s">
        <v>239</v>
      </c>
    </row>
    <row r="4" spans="1:8">
      <c r="A4" t="s">
        <v>240</v>
      </c>
      <c r="B4" t="s">
        <v>241</v>
      </c>
      <c r="C4">
        <v>3</v>
      </c>
      <c r="D4">
        <v>4</v>
      </c>
      <c r="E4" t="s">
        <v>242</v>
      </c>
      <c r="F4" t="s">
        <v>243</v>
      </c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运营里程 (2)</vt:lpstr>
      <vt:lpstr>运营里程</vt:lpstr>
      <vt:lpstr>总表</vt:lpstr>
      <vt:lpstr>统计数据</vt:lpstr>
      <vt:lpstr>建设速度</vt:lpstr>
      <vt:lpstr>Sheet1</vt:lpstr>
      <vt:lpstr>有轨电车</vt:lpstr>
      <vt:lpstr>其他制式</vt:lpstr>
      <vt:lpstr>建设速度!Print_Area</vt:lpstr>
      <vt:lpstr>统计数据!Print_Area</vt:lpstr>
      <vt:lpstr>运营里程!Print_Area</vt:lpstr>
      <vt:lpstr>'运营里程 (2)'!Print_Area</vt:lpstr>
      <vt:lpstr>总表!Print_Area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张鹏</dc:creator>
  <cp:lastModifiedBy>XuYing</cp:lastModifiedBy>
  <cp:lastPrinted>2018-01-03T08:20:00Z</cp:lastPrinted>
  <dcterms:created xsi:type="dcterms:W3CDTF">2017-01-12T14:29:00Z</dcterms:created>
  <dcterms:modified xsi:type="dcterms:W3CDTF">2018-01-08T02:02:16Z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