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cfg_AnimaUnit_单位帧动画配置" sheetId="4" r:id="rId1"/>
    <sheet name="cfg_AnimaBuild_建筑动画" sheetId="5" r:id="rId2"/>
    <sheet name="cfg_AnimaTower_炮塔动画" sheetId="3" r:id="rId3"/>
    <sheet name="cfg_AnimaWeapon_武器动画" sheetId="8" r:id="rId4"/>
    <sheet name="cfg_AnimaWorker_无人机动画" sheetId="11" r:id="rId5"/>
    <sheet name="cfg_AnimaBullet_子弹动画" sheetId="9" r:id="rId6"/>
    <sheet name="cfg_AnimaExplode_爆炸动画" sheetId="10" r:id="rId7"/>
    <sheet name="数据类型" sheetId="2" r:id="rId8"/>
  </sheets>
  <definedNames>
    <definedName name="ExternalData_1" localSheetId="7">数据类型!#REF!</definedName>
    <definedName name="数据类型_Sheet1" localSheetId="7">数据类型!#REF!</definedName>
    <definedName name="连接" localSheetId="7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DE7940C7BC2D4D46915E35BA3143081A" descr="小型作战单元标准六型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337405" y="4601210"/>
          <a:ext cx="758190" cy="448310"/>
        </a:xfrm>
        <a:prstGeom prst="rect">
          <a:avLst/>
        </a:prstGeom>
      </xdr:spPr>
    </xdr:pic>
  </etc:cellImage>
  <etc:cellImage>
    <xdr:pic>
      <xdr:nvPicPr>
        <xdr:cNvPr id="4" name="ID_B1E5BBB75DF144E6BCE87AD7FFB08D41" descr="射线炮塔 (2)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925925" y="2046605"/>
          <a:ext cx="479425" cy="1184275"/>
        </a:xfrm>
        <a:prstGeom prst="rect">
          <a:avLst/>
        </a:prstGeom>
      </xdr:spPr>
    </xdr:pic>
  </etc:cellImage>
  <etc:cellImage>
    <xdr:pic>
      <xdr:nvPicPr>
        <xdr:cNvPr id="2" name="ID_0F2E3DE674534288BE9A0F6B995263B2" descr="光子炮弹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316450" y="1809750"/>
          <a:ext cx="952500" cy="952500"/>
        </a:xfrm>
        <a:prstGeom prst="rect">
          <a:avLst/>
        </a:prstGeom>
      </xdr:spPr>
    </xdr:pic>
  </etc:cellImage>
  <etc:cellImage>
    <xdr:pic>
      <xdr:nvPicPr>
        <xdr:cNvPr id="5" name="ID_B967F5BF18684EFFA6C6E0F02372A10A" descr="小型作战单元标准一型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632045" y="4000500"/>
          <a:ext cx="2358390" cy="590550"/>
        </a:xfrm>
        <a:prstGeom prst="rect">
          <a:avLst/>
        </a:prstGeom>
      </xdr:spPr>
    </xdr:pic>
  </etc:cellImage>
  <etc:cellImage>
    <xdr:pic>
      <xdr:nvPicPr>
        <xdr:cNvPr id="3" name="ID_34DE48E543EE4C9AA1105D48FE110B1C" descr="射击塔-闲置12帧116x3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7629505" y="2334260"/>
          <a:ext cx="4119245" cy="1115695"/>
        </a:xfrm>
        <a:prstGeom prst="rect">
          <a:avLst/>
        </a:prstGeom>
      </xdr:spPr>
    </xdr:pic>
  </etc:cellImage>
  <etc:cellImage>
    <xdr:pic>
      <xdr:nvPicPr>
        <xdr:cNvPr id="9" name="ID_EAA8DB7BB74F428C8066EAFDD8962BEC" descr="射击塔-攻击12帧116x3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786350" y="2940685"/>
          <a:ext cx="4119880" cy="1124585"/>
        </a:xfrm>
        <a:prstGeom prst="rect">
          <a:avLst/>
        </a:prstGeom>
      </xdr:spPr>
    </xdr:pic>
  </etc:cellImage>
  <etc:cellImage>
    <xdr:pic>
      <xdr:nvPicPr>
        <xdr:cNvPr id="10" name="ID_180A1A64A691431C977DEE2E74F5A8A7" descr="射击塔-换弹12帧116x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7595850" y="3388995"/>
          <a:ext cx="7902575" cy="1129030"/>
        </a:xfrm>
        <a:prstGeom prst="rect">
          <a:avLst/>
        </a:prstGeom>
      </xdr:spPr>
    </xdr:pic>
  </etc:cellImage>
  <etc:cellImage>
    <xdr:pic>
      <xdr:nvPicPr>
        <xdr:cNvPr id="6" name="ID_DD4362E8D64A4DA7A3DEFAC97AAEDF1A" descr="挖掘钻机站60帧-140x14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9942175" y="2556510"/>
          <a:ext cx="10058400" cy="6035040"/>
        </a:xfrm>
        <a:prstGeom prst="rect">
          <a:avLst/>
        </a:prstGeom>
      </xdr:spPr>
    </xdr:pic>
  </etc:cellImage>
  <etc:cellImage>
    <xdr:pic>
      <xdr:nvPicPr>
        <xdr:cNvPr id="11" name="ID_D876E00311FB4AB89E35CCDEDDE7B4E6" descr="挖掘钻机站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9761200" y="2803525"/>
          <a:ext cx="1333500" cy="1341120"/>
        </a:xfrm>
        <a:prstGeom prst="rect">
          <a:avLst/>
        </a:prstGeom>
      </xdr:spPr>
    </xdr:pic>
  </etc:cellImage>
  <etc:cellImage>
    <xdr:pic>
      <xdr:nvPicPr>
        <xdr:cNvPr id="12" name="ID_DE6E0C34ED9441279630B1657D8B552D" descr="中型炮塔地基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9364325" y="3075305"/>
          <a:ext cx="1143000" cy="1143000"/>
        </a:xfrm>
        <a:prstGeom prst="rect">
          <a:avLst/>
        </a:prstGeom>
      </xdr:spPr>
    </xdr:pic>
  </etc:cellImage>
  <etc:cellImage>
    <xdr:pic>
      <xdr:nvPicPr>
        <xdr:cNvPr id="15" name="ID_9124E4D0DF134B80B13362422C801492" descr="冶火炮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1400770" y="3167380"/>
          <a:ext cx="878205" cy="1406525"/>
        </a:xfrm>
        <a:prstGeom prst="rect">
          <a:avLst/>
        </a:prstGeom>
      </xdr:spPr>
    </xdr:pic>
  </etc:cellImage>
  <etc:cellImage>
    <xdr:pic>
      <xdr:nvPicPr>
        <xdr:cNvPr id="13" name="ID_40EFAF88A7A0411C84CA9DE5A75272EA" descr="挖掘钻机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9942175" y="4848225"/>
          <a:ext cx="758825" cy="762000"/>
        </a:xfrm>
        <a:prstGeom prst="rect">
          <a:avLst/>
        </a:prstGeom>
      </xdr:spPr>
    </xdr:pic>
  </etc:cellImage>
  <etc:cellImage>
    <xdr:pic>
      <xdr:nvPicPr>
        <xdr:cNvPr id="16" name="ID_953093CE5DC64DF682773D1A7A51B5F2" descr="防御墙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9934555" y="5554345"/>
          <a:ext cx="383540" cy="387985"/>
        </a:xfrm>
        <a:prstGeom prst="rect">
          <a:avLst/>
        </a:prstGeom>
      </xdr:spPr>
    </xdr:pic>
  </etc:cellImage>
  <etc:cellImage>
    <xdr:pic>
      <xdr:nvPicPr>
        <xdr:cNvPr id="17" name="ID_C2923B1264F94CAFB84089AA2A4ED65B" descr="斗争者机炮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0645120" y="7429500"/>
          <a:ext cx="174625" cy="585470"/>
        </a:xfrm>
        <a:prstGeom prst="rect">
          <a:avLst/>
        </a:prstGeom>
      </xdr:spPr>
    </xdr:pic>
  </etc:cellImage>
  <etc:cellImage>
    <xdr:pic>
      <xdr:nvPicPr>
        <xdr:cNvPr id="8" name="ID_BEBA6E998600412490ED72130D4B65C3" descr="小型炮塔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9297650" y="2514600"/>
          <a:ext cx="762000" cy="770255"/>
        </a:xfrm>
        <a:prstGeom prst="rect">
          <a:avLst/>
        </a:prstGeom>
      </xdr:spPr>
    </xdr:pic>
  </etc:cellImage>
  <etc:cellImage>
    <xdr:pic>
      <xdr:nvPicPr>
        <xdr:cNvPr id="14" name="ID_B21D2B2A481B469FBBECF51109241B0A" descr="小型炮塔9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8931890" y="6413500"/>
          <a:ext cx="762000" cy="762000"/>
        </a:xfrm>
        <a:prstGeom prst="rect">
          <a:avLst/>
        </a:prstGeom>
      </xdr:spPr>
    </xdr:pic>
  </etc:cellImage>
  <etc:cellImage>
    <xdr:pic>
      <xdr:nvPicPr>
        <xdr:cNvPr id="19" name="ID_0F4174FFEF3E4C7BAFE8AB4778111C89" descr="小型炮塔地基3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9171920" y="6852285"/>
          <a:ext cx="633095" cy="623570"/>
        </a:xfrm>
        <a:prstGeom prst="rect">
          <a:avLst/>
        </a:prstGeom>
      </xdr:spPr>
    </xdr:pic>
  </etc:cellImage>
  <etc:cellImage>
    <xdr:pic>
      <xdr:nvPicPr>
        <xdr:cNvPr id="20" name="ID_427E7661D0EA4E048599710A386D6E9D" descr="小型炮塔地基2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9159855" y="6381750"/>
          <a:ext cx="633095" cy="623570"/>
        </a:xfrm>
        <a:prstGeom prst="rect">
          <a:avLst/>
        </a:prstGeom>
      </xdr:spPr>
    </xdr:pic>
  </etc:cellImage>
  <etc:cellImage>
    <xdr:pic>
      <xdr:nvPicPr>
        <xdr:cNvPr id="21" name="ID_02B46886133B4720AC873E7ED4924F3B" descr="小型炮塔地基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9152870" y="5954395"/>
          <a:ext cx="633095" cy="623570"/>
        </a:xfrm>
        <a:prstGeom prst="rect">
          <a:avLst/>
        </a:prstGeom>
      </xdr:spPr>
    </xdr:pic>
  </etc:cellImage>
  <etc:cellImage>
    <xdr:pic>
      <xdr:nvPicPr>
        <xdr:cNvPr id="22" name="ID_5EEEB453049940DEBE73420F1EF0A8EC" descr="小型炮塔101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9010630" y="9054465"/>
          <a:ext cx="762000" cy="762000"/>
        </a:xfrm>
        <a:prstGeom prst="rect">
          <a:avLst/>
        </a:prstGeom>
      </xdr:spPr>
    </xdr:pic>
  </etc:cellImage>
  <etc:cellImage>
    <xdr:pic>
      <xdr:nvPicPr>
        <xdr:cNvPr id="23" name="ID_FA2D31673C634BB78E48C3E3B4AC0738" descr="小型炮塔100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9006185" y="7387590"/>
          <a:ext cx="762000" cy="762000"/>
        </a:xfrm>
        <a:prstGeom prst="rect">
          <a:avLst/>
        </a:prstGeom>
      </xdr:spPr>
    </xdr:pic>
  </etc:cellImage>
  <etc:cellImage>
    <xdr:pic>
      <xdr:nvPicPr>
        <xdr:cNvPr id="24" name="ID_3E72E9DFEEA14803B8AED009C53CB2A5" descr="中型炮塔地基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9328130" y="10162540"/>
          <a:ext cx="1143000" cy="1143000"/>
        </a:xfrm>
        <a:prstGeom prst="rect">
          <a:avLst/>
        </a:prstGeom>
      </xdr:spPr>
    </xdr:pic>
  </etc:cellImage>
  <etc:cellImage>
    <xdr:pic>
      <xdr:nvPicPr>
        <xdr:cNvPr id="25" name="ID_1650E3A3D5A54E14A24702D844F4E9B6" descr="中型炮塔地基3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8909665" y="15037435"/>
          <a:ext cx="1143000" cy="1143000"/>
        </a:xfrm>
        <a:prstGeom prst="rect">
          <a:avLst/>
        </a:prstGeom>
      </xdr:spPr>
    </xdr:pic>
  </etc:cellImage>
  <etc:cellImage>
    <xdr:pic>
      <xdr:nvPicPr>
        <xdr:cNvPr id="26" name="ID_A7F743AFE2FD46EAA09FF7404F510486" descr="中型炮塔地基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9076670" y="13349605"/>
          <a:ext cx="1143000" cy="1143000"/>
        </a:xfrm>
        <a:prstGeom prst="rect">
          <a:avLst/>
        </a:prstGeom>
      </xdr:spPr>
    </xdr:pic>
  </etc:cellImage>
  <etc:cellImage>
    <xdr:pic>
      <xdr:nvPicPr>
        <xdr:cNvPr id="27" name="ID_C8F1E574379A4424AEAA3E3B19B99209" descr="大型炮塔地基3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8722340" y="16757650"/>
          <a:ext cx="1524000" cy="1524000"/>
        </a:xfrm>
        <a:prstGeom prst="rect">
          <a:avLst/>
        </a:prstGeom>
      </xdr:spPr>
    </xdr:pic>
  </etc:cellImage>
  <etc:cellImage>
    <xdr:pic>
      <xdr:nvPicPr>
        <xdr:cNvPr id="28" name="ID_C22345BBE7494B58836CA07CC6F588D1" descr="大型炮塔地基2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19223355" y="16000095"/>
          <a:ext cx="1524000" cy="1524000"/>
        </a:xfrm>
        <a:prstGeom prst="rect">
          <a:avLst/>
        </a:prstGeom>
      </xdr:spPr>
    </xdr:pic>
  </etc:cellImage>
  <etc:cellImage>
    <xdr:pic>
      <xdr:nvPicPr>
        <xdr:cNvPr id="29" name="ID_5EBA871BBDB145CCB718AFBCD11E29DD" descr="大型炮塔地基1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19631025" y="15769590"/>
          <a:ext cx="1524000" cy="1524000"/>
        </a:xfrm>
        <a:prstGeom prst="rect">
          <a:avLst/>
        </a:prstGeom>
      </xdr:spPr>
    </xdr:pic>
  </etc:cellImage>
  <etc:cellImage>
    <xdr:pic>
      <xdr:nvPicPr>
        <xdr:cNvPr id="30" name="ID_117E4FFD1E004BD08DBB6DF4DC2B8780" descr="大型炮塔地基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9533235" y="15182215"/>
          <a:ext cx="1524000" cy="1524000"/>
        </a:xfrm>
        <a:prstGeom prst="rect">
          <a:avLst/>
        </a:prstGeom>
      </xdr:spPr>
    </xdr:pic>
  </etc:cellImage>
  <etc:cellImage>
    <xdr:pic>
      <xdr:nvPicPr>
        <xdr:cNvPr id="31" name="ID_313259228B634A45A49E32D36E6E3980" descr="中型炮塔地基1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8694400" y="11631930"/>
          <a:ext cx="1143000" cy="1143000"/>
        </a:xfrm>
        <a:prstGeom prst="rect">
          <a:avLst/>
        </a:prstGeom>
      </xdr:spPr>
    </xdr:pic>
  </etc:cellImage>
  <etc:cellImage>
    <xdr:pic>
      <xdr:nvPicPr>
        <xdr:cNvPr id="32" name="ID_A4461C8310624320BF13983C26F8BCE0" descr="工程塔基座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19124930" y="26963370"/>
          <a:ext cx="758825" cy="751205"/>
        </a:xfrm>
        <a:prstGeom prst="rect">
          <a:avLst/>
        </a:prstGeom>
      </xdr:spPr>
    </xdr:pic>
  </etc:cellImage>
  <etc:cellImage>
    <xdr:pic>
      <xdr:nvPicPr>
        <xdr:cNvPr id="33" name="ID_2553E170C9E346DF8AE9B4CE86029BF4" descr="新核心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8926810" y="27103070"/>
          <a:ext cx="984250" cy="972820"/>
        </a:xfrm>
        <a:prstGeom prst="rect">
          <a:avLst/>
        </a:prstGeom>
      </xdr:spPr>
    </xdr:pic>
  </etc:cellImage>
  <etc:cellImage>
    <xdr:pic>
      <xdr:nvPicPr>
        <xdr:cNvPr id="34" name="ID_0ADD07DFF37D4438BA2984CC6B50DED7" descr="收解台支架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19292570" y="26807160"/>
          <a:ext cx="762000" cy="752475"/>
        </a:xfrm>
        <a:prstGeom prst="rect">
          <a:avLst/>
        </a:prstGeom>
      </xdr:spPr>
    </xdr:pic>
  </etc:cellImage>
  <etc:cellImage>
    <xdr:pic>
      <xdr:nvPicPr>
        <xdr:cNvPr id="35" name="ID_6C2097A45521413CB51F95EC7E7B3CD9" descr="布局节点L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19570700" y="11305540"/>
          <a:ext cx="762000" cy="762000"/>
        </a:xfrm>
        <a:prstGeom prst="rect">
          <a:avLst/>
        </a:prstGeom>
      </xdr:spPr>
    </xdr:pic>
  </etc:cellImage>
  <etc:cellImage>
    <xdr:pic>
      <xdr:nvPicPr>
        <xdr:cNvPr id="36" name="ID_677BB320586148EAA2DA35F198112AF0" descr="布局节点L1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9742150" y="11105515"/>
          <a:ext cx="762000" cy="762000"/>
        </a:xfrm>
        <a:prstGeom prst="rect">
          <a:avLst/>
        </a:prstGeom>
      </xdr:spPr>
    </xdr:pic>
  </etc:cellImage>
  <etc:cellImage>
    <xdr:pic>
      <xdr:nvPicPr>
        <xdr:cNvPr id="37" name="ID_5DF70216C8614965A4BCFC81B781581B" descr="布局节点L3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19504025" y="11562715"/>
          <a:ext cx="762000" cy="762000"/>
        </a:xfrm>
        <a:prstGeom prst="rect">
          <a:avLst/>
        </a:prstGeom>
      </xdr:spPr>
    </xdr:pic>
  </etc:cellImage>
  <etc:cellImage>
    <xdr:pic>
      <xdr:nvPicPr>
        <xdr:cNvPr id="38" name="ID_A6CDDEADAA6348298428BCFD3255F3A6" descr="挖掘钻机3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19932650" y="9619615"/>
          <a:ext cx="762000" cy="762000"/>
        </a:xfrm>
        <a:prstGeom prst="rect">
          <a:avLst/>
        </a:prstGeom>
      </xdr:spPr>
    </xdr:pic>
  </etc:cellImage>
  <etc:cellImage>
    <xdr:pic>
      <xdr:nvPicPr>
        <xdr:cNvPr id="39" name="ID_A831598AEE024989AFC91622758D1395" descr="挖掘钻机2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20189825" y="9410065"/>
          <a:ext cx="762000" cy="762000"/>
        </a:xfrm>
        <a:prstGeom prst="rect">
          <a:avLst/>
        </a:prstGeom>
      </xdr:spPr>
    </xdr:pic>
  </etc:cellImage>
  <etc:cellImage>
    <xdr:pic>
      <xdr:nvPicPr>
        <xdr:cNvPr id="40" name="ID_7E6EB6B24E8D4D7D8A7BAE19C8A3F778" descr="挖掘钻机4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19608800" y="9819640"/>
          <a:ext cx="762000" cy="762000"/>
        </a:xfrm>
        <a:prstGeom prst="rect">
          <a:avLst/>
        </a:prstGeom>
      </xdr:spPr>
    </xdr:pic>
  </etc:cellImage>
  <etc:cellImage>
    <xdr:pic>
      <xdr:nvPicPr>
        <xdr:cNvPr id="41" name="ID_07D6A84D82D140C0A6C346D57FD5F841" descr="战术地刺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20170775" y="21325840"/>
          <a:ext cx="381000" cy="381000"/>
        </a:xfrm>
        <a:prstGeom prst="rect">
          <a:avLst/>
        </a:prstGeom>
      </xdr:spPr>
    </xdr:pic>
  </etc:cellImage>
  <etc:cellImage>
    <xdr:pic>
      <xdr:nvPicPr>
        <xdr:cNvPr id="42" name="ID_31DFA73456E24538B012C1A413189B55" descr="射击塔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20972780" y="8047990"/>
          <a:ext cx="341630" cy="1125220"/>
        </a:xfrm>
        <a:prstGeom prst="rect">
          <a:avLst/>
        </a:prstGeom>
      </xdr:spPr>
    </xdr:pic>
  </etc:cellImage>
  <etc:cellImage>
    <xdr:pic>
      <xdr:nvPicPr>
        <xdr:cNvPr id="43" name="ID_05FBD9B3867B4F6699B1995FF1D36E0C" descr="射空塔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18554700" y="9408795"/>
          <a:ext cx="551180" cy="812800"/>
        </a:xfrm>
        <a:prstGeom prst="rect">
          <a:avLst/>
        </a:prstGeom>
      </xdr:spPr>
    </xdr:pic>
  </etc:cellImage>
  <etc:cellImage>
    <xdr:pic>
      <xdr:nvPicPr>
        <xdr:cNvPr id="44" name="ID_05AA549F3ECF4BA5BE1FF4FC2FC7E87F" descr="迫击炮塔~1帧闲置1~6帧攻击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20202525" y="10255250"/>
          <a:ext cx="2404110" cy="987425"/>
        </a:xfrm>
        <a:prstGeom prst="rect">
          <a:avLst/>
        </a:prstGeom>
      </xdr:spPr>
    </xdr:pic>
  </etc:cellImage>
  <etc:cellImage>
    <xdr:pic>
      <xdr:nvPicPr>
        <xdr:cNvPr id="45" name="ID_D701C71A38904E61BF087F5CAB0711C4" descr="机枪塔-0~5攻击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18114645" y="10869930"/>
          <a:ext cx="2476500" cy="1477645"/>
        </a:xfrm>
        <a:prstGeom prst="rect">
          <a:avLst/>
        </a:prstGeom>
      </xdr:spPr>
    </xdr:pic>
  </etc:cellImage>
  <etc:cellImage>
    <xdr:pic>
      <xdr:nvPicPr>
        <xdr:cNvPr id="46" name="ID_40811A8000854DB7B7BFFB9B27EFF2FC" descr="光子塔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16139160" y="10780395"/>
          <a:ext cx="2976880" cy="1360170"/>
        </a:xfrm>
        <a:prstGeom prst="rect">
          <a:avLst/>
        </a:prstGeom>
      </xdr:spPr>
    </xdr:pic>
  </etc:cellImage>
  <etc:cellImage>
    <xdr:pic>
      <xdr:nvPicPr>
        <xdr:cNvPr id="18" name="ID_9FC21DEA9DAD4D6CA596FC8D7B7D37B0" descr="收解台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20937855" y="12284075"/>
          <a:ext cx="762000" cy="765810"/>
        </a:xfrm>
        <a:prstGeom prst="rect">
          <a:avLst/>
        </a:prstGeom>
      </xdr:spPr>
    </xdr:pic>
  </etc:cellImage>
  <etc:cellImage>
    <xdr:pic>
      <xdr:nvPicPr>
        <xdr:cNvPr id="47" name="ID_73396B96EFFE49AA9EFD8BCB69C2B9D8" descr="投掷人形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19980910" y="5370830"/>
          <a:ext cx="192405" cy="197485"/>
        </a:xfrm>
        <a:prstGeom prst="rect">
          <a:avLst/>
        </a:prstGeom>
      </xdr:spPr>
    </xdr:pic>
  </etc:cellImage>
  <etc:cellImage>
    <xdr:pic>
      <xdr:nvPicPr>
        <xdr:cNvPr id="48" name="ID_5700143AD5AB49B58DFC7EE8DDA80D8A" descr="射手人形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20255865" y="5537200"/>
          <a:ext cx="230505" cy="311785"/>
        </a:xfrm>
        <a:prstGeom prst="rect">
          <a:avLst/>
        </a:prstGeom>
      </xdr:spPr>
    </xdr:pic>
  </etc:cellImage>
  <etc:cellImage>
    <xdr:pic>
      <xdr:nvPicPr>
        <xdr:cNvPr id="49" name="ID_68032C65704D406A8DD6E0D7D04AEEA5" descr="作战人形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19697700" y="5186045"/>
          <a:ext cx="230505" cy="311785"/>
        </a:xfrm>
        <a:prstGeom prst="rect">
          <a:avLst/>
        </a:prstGeom>
      </xdr:spPr>
    </xdr:pic>
  </etc:cellImage>
  <etc:cellImage>
    <xdr:pic>
      <xdr:nvPicPr>
        <xdr:cNvPr id="50" name="ID_F74820F460FF443097C161127F585EF3" descr="自爆人形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20788630" y="5723255"/>
          <a:ext cx="192405" cy="254635"/>
        </a:xfrm>
        <a:prstGeom prst="rect">
          <a:avLst/>
        </a:prstGeom>
      </xdr:spPr>
    </xdr:pic>
  </etc:cellImage>
  <etc:cellImage>
    <xdr:pic>
      <xdr:nvPicPr>
        <xdr:cNvPr id="51" name="ID_0E110603796D46C38494B28A4D571C62" descr="装甲人形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20315555" y="5905500"/>
          <a:ext cx="211455" cy="273685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<sst xmlns="http://schemas.openxmlformats.org/spreadsheetml/2006/main" count="796" uniqueCount="251">
  <si>
    <t>该表用于配置实体的帧动画
数据不想填就写 #BASEVALUE</t>
  </si>
  <si>
    <t>实体id
单位</t>
  </si>
  <si>
    <t>帧动画类型
1 默认动画
2 移动动画
3 静止攻击动画
6 移动攻击动画
10 死亡动画
播放时发现没有该动画就播放默认动画</t>
  </si>
  <si>
    <t>帧动画描述</t>
  </si>
  <si>
    <t>帧图坐标</t>
  </si>
  <si>
    <t>单个帧图
长宽（横纵）</t>
  </si>
  <si>
    <t>帧图最大序号
第一张图是1</t>
  </si>
  <si>
    <t>帧图大小
（横,纵）</t>
  </si>
  <si>
    <t>播放时，偏移中心的值
（横,竖）</t>
  </si>
  <si>
    <t>各帧相对持续时间
各帧默认为1
持续时间为1的帧的显示长度是持续时间为2的帧的两倍
例子:(1,2)|(3,1)
表示第一帧相对持续时间为2
表示第三帧相对持续时间为1</t>
  </si>
  <si>
    <t>设置动画播放倍数
2表示两倍播放，0.5表示半速播放</t>
  </si>
  <si>
    <t>是否自动播放
一个实体的动画只能有最多一个自动播放</t>
  </si>
  <si>
    <t>是否循环播放</t>
  </si>
  <si>
    <t>帧图</t>
  </si>
  <si>
    <t>不水平翻转
不填默认为True</t>
  </si>
  <si>
    <t>不垂直翻转
不填默认为True</t>
  </si>
  <si>
    <t>字段导出设置</t>
  </si>
  <si>
    <t>字段名称</t>
  </si>
  <si>
    <t>ObjectId</t>
  </si>
  <si>
    <t>AnimaType</t>
  </si>
  <si>
    <t>FrameAnimaDes</t>
  </si>
  <si>
    <t>Coords</t>
  </si>
  <si>
    <t>LengWidth</t>
  </si>
  <si>
    <t>MaxIndex</t>
  </si>
  <si>
    <t>Size</t>
  </si>
  <si>
    <t>#Offset</t>
  </si>
  <si>
    <t>#RelativeList</t>
  </si>
  <si>
    <t>#SpeedScale</t>
  </si>
  <si>
    <t>IsAutoplay</t>
  </si>
  <si>
    <t>IsLoop</t>
  </si>
  <si>
    <t>Picture</t>
  </si>
  <si>
    <t>#FlipH</t>
  </si>
  <si>
    <t>#FlipV</t>
  </si>
  <si>
    <t>数据类型</t>
  </si>
  <si>
    <t>INT</t>
  </si>
  <si>
    <t>STR</t>
  </si>
  <si>
    <t>Vector2I</t>
  </si>
  <si>
    <t>POINT</t>
  </si>
  <si>
    <t>&lt;(FLOAT)&gt;</t>
  </si>
  <si>
    <t>BOOL</t>
  </si>
  <si>
    <t>PNG</t>
  </si>
  <si>
    <t>单位默认动画</t>
  </si>
  <si>
    <t>#BASEVALUE</t>
  </si>
  <si>
    <t>(20,48)</t>
  </si>
  <si>
    <t>（4,1）</t>
  </si>
  <si>
    <t>单位移动动画</t>
  </si>
  <si>
    <t>(62,63)</t>
  </si>
  <si>
    <t>(24,32)</t>
  </si>
  <si>
    <t>（1,1）</t>
  </si>
  <si>
    <t>(20,20)</t>
  </si>
  <si>
    <t>(22,28)</t>
  </si>
  <si>
    <t>(20,26)</t>
  </si>
  <si>
    <t>实体id
建筑</t>
  </si>
  <si>
    <t>帧动画类型
1 默认动画
5 工作动画
10 死亡动画
播放时发现没有该动画就播放默认动画</t>
  </si>
  <si>
    <t>播放时,偏移中心的值
（横,竖）</t>
  </si>
  <si>
    <t>设置动画播放倍数
2表示两倍播放,0.5表示半速播放</t>
  </si>
  <si>
    <t>是否自动播放</t>
  </si>
  <si>
    <t>测试</t>
  </si>
  <si>
    <t>大型挖掘钻机-闲置</t>
  </si>
  <si>
    <t>（140,140）</t>
  </si>
  <si>
    <t>大型挖掘钻机-工作</t>
  </si>
  <si>
    <t>（10,6）</t>
  </si>
  <si>
    <t>挖掘钻机-闲置</t>
  </si>
  <si>
    <t>(80,80)</t>
  </si>
  <si>
    <t>防御墙</t>
  </si>
  <si>
    <t>(40,40)</t>
  </si>
  <si>
    <t>防御墙LV1</t>
  </si>
  <si>
    <t>防御墙LV2</t>
  </si>
  <si>
    <t>防御墙LV3</t>
  </si>
  <si>
    <t>挖掘钻机LV1</t>
  </si>
  <si>
    <t>挖掘钻机LV2</t>
  </si>
  <si>
    <t>挖掘钻机LV3</t>
  </si>
  <si>
    <t>水晶提取器LV1</t>
  </si>
  <si>
    <t>水晶提取器LV2</t>
  </si>
  <si>
    <t>水晶提取器LV3</t>
  </si>
  <si>
    <t>次元凝练器LV1</t>
  </si>
  <si>
    <t>次元凝练器LV2</t>
  </si>
  <si>
    <t>次元凝练器LV3</t>
  </si>
  <si>
    <t>布局节点LV1</t>
  </si>
  <si>
    <t>布局节点LV2</t>
  </si>
  <si>
    <t>布局节点LV3</t>
  </si>
  <si>
    <t>战术地刺LV1</t>
  </si>
  <si>
    <t>战术地刺LV2</t>
  </si>
  <si>
    <t>战术地刺LV3</t>
  </si>
  <si>
    <t>实体id
炮塔</t>
  </si>
  <si>
    <t>帧动画类型
0 建造时动画
1 默认动画
3 攻击动画
4 装填动画
10 死亡动画
播放时发现没有该动画就播放默认动画</t>
  </si>
  <si>
    <t>测试炮塔底座</t>
  </si>
  <si>
    <t>(120,120)</t>
  </si>
  <si>
    <t>(160,160)</t>
  </si>
  <si>
    <t>小型基础炮塔基座1级</t>
  </si>
  <si>
    <t>埋地小型基础炮塔基座1级</t>
  </si>
  <si>
    <t>小型基础炮塔基座2级</t>
  </si>
  <si>
    <t>埋地小型基础炮塔基座2级</t>
  </si>
  <si>
    <t>小型基础炮塔基座3级</t>
  </si>
  <si>
    <t>埋地小型基础炮塔基座3级</t>
  </si>
  <si>
    <t>中型基础炮塔基座1级</t>
  </si>
  <si>
    <t>埋地中型基础炮塔基座1级</t>
  </si>
  <si>
    <t>中型基础炮塔基座2级</t>
  </si>
  <si>
    <t>埋地中型基础炮塔基座2级</t>
  </si>
  <si>
    <t>中型基础炮塔基座3级</t>
  </si>
  <si>
    <t>埋地中型基础炮塔基座3级</t>
  </si>
  <si>
    <t>大型基础炮塔基座1级</t>
  </si>
  <si>
    <t>埋地大型基础炮塔基座1级</t>
  </si>
  <si>
    <t>大型基础炮塔基座2级</t>
  </si>
  <si>
    <t>埋地大型基础炮塔基座2级</t>
  </si>
  <si>
    <t>大型基础炮塔基座3级</t>
  </si>
  <si>
    <t>埋地大型基础炮塔基座3级</t>
  </si>
  <si>
    <t>收解台支架</t>
  </si>
  <si>
    <t>治疗工程塔基座</t>
  </si>
  <si>
    <t>核心基座</t>
  </si>
  <si>
    <t>射击塔LV1</t>
  </si>
  <si>
    <t>机枪塔LV1</t>
  </si>
  <si>
    <t>光子塔LV1</t>
  </si>
  <si>
    <t>1</t>
  </si>
  <si>
    <t>射空塔LV3</t>
  </si>
  <si>
    <t>迫击炮塔LV1</t>
  </si>
  <si>
    <t>实体id
远程武器</t>
  </si>
  <si>
    <t>帧动画类型
1 默认动画
2 移动动画
3 攻击动画
4 装填动画
10 死亡动画(跟随死亡)
播放时发现没有该动画就播放默认动画</t>
  </si>
  <si>
    <t>帧图大小
（横,竖）</t>
  </si>
  <si>
    <t>WeaponId</t>
  </si>
  <si>
    <t>射击炮闲置</t>
  </si>
  <si>
    <t>（36,116）</t>
  </si>
  <si>
    <t>（12,1）</t>
  </si>
  <si>
    <t>射击炮开火</t>
  </si>
  <si>
    <t>射击炮装填</t>
  </si>
  <si>
    <t>（69,116）</t>
  </si>
  <si>
    <t>冶火炮闲置</t>
  </si>
  <si>
    <t>(92,150)</t>
  </si>
  <si>
    <t>冶火炮开火</t>
  </si>
  <si>
    <t>冶火炮装填</t>
  </si>
  <si>
    <t>测试炮开火</t>
  </si>
  <si>
    <t>(18,62)</t>
  </si>
  <si>
    <t>射击塔</t>
  </si>
  <si>
    <t>(36,116)</t>
  </si>
  <si>
    <t>射空塔</t>
  </si>
  <si>
    <t>(58,84)</t>
  </si>
  <si>
    <t>迫击炮塔</t>
  </si>
  <si>
    <t>(42,102)</t>
  </si>
  <si>
    <t>（6,1）</t>
  </si>
  <si>
    <t>光子塔</t>
  </si>
  <si>
    <t>(52,140)</t>
  </si>
  <si>
    <t>（5,1）</t>
  </si>
  <si>
    <t>机枪塔</t>
  </si>
  <si>
    <t>(52,152)</t>
  </si>
  <si>
    <t>收解台</t>
  </si>
  <si>
    <t>该表用于配置无人机的帧动画
数据不想填就写 #BASEVALUE</t>
  </si>
  <si>
    <t xml:space="preserve">无人机-实体id
</t>
  </si>
  <si>
    <t>#FrameSpeed</t>
  </si>
  <si>
    <t>该表用于配置子弹的帧动画
数据不想填就写 #BASEVALUE</t>
  </si>
  <si>
    <t>子弹标签</t>
  </si>
  <si>
    <t>帧动画类型
1 默认动画
20 子弹命中
21 子弹消失</t>
  </si>
  <si>
    <t>单个帧
横纵像素px</t>
  </si>
  <si>
    <t>帧图大小
横向多少张图
纵向多少张图
（横,纵）</t>
  </si>
  <si>
    <t>BulletLabel</t>
  </si>
  <si>
    <t>add2way</t>
  </si>
  <si>
    <t>测试子弹</t>
  </si>
  <si>
    <t>(100,100)</t>
  </si>
  <si>
    <t xml:space="preserve">爆炸id
</t>
  </si>
  <si>
    <t>帧动画类型</t>
  </si>
  <si>
    <t>设置动画的播放速度
单位:</t>
  </si>
  <si>
    <t>ExplodeId</t>
  </si>
  <si>
    <t>PlaySpeed</t>
  </si>
  <si>
    <t>测试武器</t>
  </si>
  <si>
    <t>(50,126)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</si>
  <si>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</si>
  <si>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</si>
  <si>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</si>
  <si>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</si>
  <si>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</si>
  <si>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</si>
  <si>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</si>
  <si>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</si>
  <si>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</si>
  <si>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</si>
  <si>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</si>
  <si>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</si>
  <si>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</si>
  <si>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</si>
  <si>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</si>
  <si>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</si>
  <si>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</si>
  <si>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</si>
  <si>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</si>
  <si>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</si>
  <si>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</si>
  <si>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</si>
  <si>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</si>
  <si>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</si>
  <si>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</si>
  <si>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</si>
  <si>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</si>
  <si>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</si>
  <si>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</si>
  <si>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</si>
  <si>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</si>
  <si>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</si>
  <si>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</si>
  <si>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</si>
  <si>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</si>
  <si>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</si>
  <si>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</si>
  <si>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</si>
  <si>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</si>
  <si>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</si>
  <si>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</si>
  <si>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</si>
  <si>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</si>
  <si>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</si>
  <si>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</si>
  <si>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</si>
  <si>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</si>
  <si>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</si>
  <si>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</si>
  <si>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</si>
  <si>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</si>
  <si>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&lt;(STR)&gt;</t>
  </si>
  <si>
    <t>LANG</t>
  </si>
  <si>
    <t>KeyBase</t>
  </si>
  <si>
    <t>语言id 是语言配置的id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</si>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</sst>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ill="1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0" fillId="5" borderId="0" xfId="0" applyFill="1">
      <alignment vertical="center"/>
    </xf>
    <xf numFmtId="0" fontId="5" fillId="5" borderId="1" xfId="0" applyFont="1" applyFill="1" applyBorder="1">
      <alignment vertical="center"/>
    </xf>
    <xf numFmtId="0" fontId="4" fillId="5" borderId="0" xfId="0" applyFont="1" applyFill="1" applyAlignment="1">
      <alignment horizontal="center" vertical="center"/>
    </xf>
    <xf numFmtId="49" fontId="0" fillId="5" borderId="0" xfId="0" applyNumberFormat="1" applyFill="1">
      <alignment vertical="center"/>
    </xf>
    <xf numFmtId="49" fontId="3" fillId="0" borderId="0" xfId="0" applyNumberFormat="1" applyFont="1" applyFill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5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Fill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www.wps.cn/officeDocument/2020/cellImage" Target="cellimag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tabSelected="1" zoomScale="115" zoomScaleNormal="115" workbookViewId="0">
      <selection activeCell="E11" sqref="E11"/>
    </sheetView>
  </sheetViews>
  <sheetFormatPr defaultColWidth="9" defaultRowHeight="13.5"/>
  <cols>
    <col min="1" max="1" width="43.375" customWidth="1"/>
    <col min="2" max="4" width="20.5" customWidth="1"/>
    <col min="5" max="5" width="16.75" customWidth="1"/>
    <col min="6" max="6" width="11.75" customWidth="1"/>
    <col min="7" max="7" width="22" customWidth="1"/>
    <col min="8" max="8" width="13.75" customWidth="1"/>
    <col min="9" max="9" width="13" customWidth="1"/>
    <col min="10" max="10" width="28.2583333333333" customWidth="1"/>
    <col min="11" max="11" width="12.375" customWidth="1"/>
    <col min="12" max="12" width="18.375" customWidth="1"/>
    <col min="13" max="13" width="13.5" customWidth="1"/>
    <col min="14" max="14" width="24.5583333333333" customWidth="1"/>
    <col min="15" max="15" width="17" customWidth="1"/>
    <col min="16" max="16" width="14.5" customWidth="1"/>
  </cols>
  <sheetData>
    <row r="1" s="42" customFormat="1" ht="103" customHeight="1" spans="1:16">
      <c r="A1" s="3" t="s">
        <v>0</v>
      </c>
      <c r="B1" s="4" t="s">
        <v>1</v>
      </c>
      <c r="C1" s="6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="43" customFormat="1" ht="14.25" spans="1:16">
      <c r="A2" s="8" t="s">
        <v>16</v>
      </c>
      <c r="B2" s="9">
        <v>1</v>
      </c>
      <c r="C2" s="9">
        <v>1</v>
      </c>
      <c r="D2" s="9">
        <v>0</v>
      </c>
      <c r="E2" s="9">
        <v>2</v>
      </c>
      <c r="F2" s="10">
        <v>2</v>
      </c>
      <c r="G2" s="10">
        <v>2</v>
      </c>
      <c r="H2" s="10">
        <v>2</v>
      </c>
      <c r="I2" s="10">
        <v>2</v>
      </c>
      <c r="J2" s="10">
        <v>2</v>
      </c>
      <c r="K2" s="10">
        <v>2</v>
      </c>
      <c r="L2" s="10">
        <v>2</v>
      </c>
      <c r="M2" s="10">
        <v>2</v>
      </c>
      <c r="N2" s="10">
        <v>2</v>
      </c>
      <c r="O2" s="10">
        <v>2</v>
      </c>
      <c r="P2" s="10">
        <v>3</v>
      </c>
    </row>
    <row r="3" s="43" customFormat="1" ht="28.5" spans="1:16">
      <c r="A3" s="8" t="s">
        <v>17</v>
      </c>
      <c r="B3" s="9" t="s">
        <v>18</v>
      </c>
      <c r="C3" s="9" t="s">
        <v>19</v>
      </c>
      <c r="D3" s="9" t="s">
        <v>20</v>
      </c>
      <c r="E3" s="9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26</v>
      </c>
      <c r="K3" s="10" t="s">
        <v>27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32</v>
      </c>
    </row>
    <row r="4" s="43" customFormat="1" ht="14.25" spans="1:16">
      <c r="A4" s="8" t="s">
        <v>33</v>
      </c>
      <c r="B4" s="8" t="s">
        <v>34</v>
      </c>
      <c r="C4" s="8" t="s">
        <v>34</v>
      </c>
      <c r="D4" s="8" t="s">
        <v>35</v>
      </c>
      <c r="E4" s="8" t="s">
        <v>36</v>
      </c>
      <c r="F4" s="8" t="s">
        <v>36</v>
      </c>
      <c r="G4" s="8" t="s">
        <v>34</v>
      </c>
      <c r="H4" s="8" t="s">
        <v>36</v>
      </c>
      <c r="I4" s="8" t="s">
        <v>37</v>
      </c>
      <c r="J4" s="8" t="s">
        <v>38</v>
      </c>
      <c r="K4" s="8" t="s">
        <v>34</v>
      </c>
      <c r="L4" s="8" t="s">
        <v>39</v>
      </c>
      <c r="M4" s="8" t="s">
        <v>39</v>
      </c>
      <c r="N4" s="10" t="s">
        <v>40</v>
      </c>
      <c r="O4" s="8" t="s">
        <v>39</v>
      </c>
      <c r="P4" s="8" t="s">
        <v>39</v>
      </c>
    </row>
    <row r="5" s="18" customFormat="1" ht="37.55" spans="1:14">
      <c r="A5" s="18">
        <v>1</v>
      </c>
      <c r="B5" s="18">
        <v>1001</v>
      </c>
      <c r="C5" s="18">
        <v>1</v>
      </c>
      <c r="D5" s="18" t="s">
        <v>41</v>
      </c>
      <c r="E5" s="18" t="s">
        <v>42</v>
      </c>
      <c r="F5" s="20" t="s">
        <v>43</v>
      </c>
      <c r="G5" s="20">
        <v>4</v>
      </c>
      <c r="H5" s="20" t="s">
        <v>44</v>
      </c>
      <c r="I5" s="14"/>
      <c r="J5" s="14"/>
      <c r="K5" s="14">
        <v>1</v>
      </c>
      <c r="L5" s="14" t="b">
        <v>1</v>
      </c>
      <c r="M5" s="14" t="b">
        <v>1</v>
      </c>
      <c r="N5" s="14" t="str">
        <f t="shared" ref="N5:N8" si="0">_xlfn.DISPIMG("ID_DE7940C7BC2D4D46915E35BA3143081A",1)</f>
        <v>=DISPIMG("ID_DE7940C7BC2D4D46915E35BA3143081A",1)</v>
      </c>
    </row>
    <row r="6" s="18" customFormat="1" ht="42.75" spans="1:14">
      <c r="A6" s="18">
        <v>1</v>
      </c>
      <c r="B6" s="18">
        <v>1001</v>
      </c>
      <c r="C6" s="18">
        <v>2</v>
      </c>
      <c r="D6" s="18" t="s">
        <v>45</v>
      </c>
      <c r="E6" s="18" t="s">
        <v>42</v>
      </c>
      <c r="F6" s="20" t="s">
        <v>43</v>
      </c>
      <c r="G6" s="20">
        <v>4</v>
      </c>
      <c r="H6" s="20" t="s">
        <v>44</v>
      </c>
      <c r="I6" s="14"/>
      <c r="J6" s="14"/>
      <c r="K6" s="14">
        <v>1</v>
      </c>
      <c r="L6" s="14" t="b">
        <v>0</v>
      </c>
      <c r="M6" s="14" t="b">
        <v>1</v>
      </c>
      <c r="N6" s="14" t="str">
        <f t="shared" si="0"/>
        <v>=DISPIMG("ID_DE7940C7BC2D4D46915E35BA3143081A",1)</v>
      </c>
    </row>
    <row r="7" ht="42.75" spans="1:14">
      <c r="A7" s="18">
        <v>1</v>
      </c>
      <c r="B7" s="21">
        <v>1003</v>
      </c>
      <c r="C7" s="21">
        <v>1</v>
      </c>
      <c r="D7" s="21" t="s">
        <v>41</v>
      </c>
      <c r="E7" s="18" t="s">
        <v>42</v>
      </c>
      <c r="F7" s="20" t="s">
        <v>43</v>
      </c>
      <c r="G7" s="21">
        <v>4</v>
      </c>
      <c r="H7" s="20" t="s">
        <v>44</v>
      </c>
      <c r="I7" s="21"/>
      <c r="J7" s="21"/>
      <c r="K7" s="21">
        <v>1</v>
      </c>
      <c r="L7" s="21" t="b">
        <v>1</v>
      </c>
      <c r="M7" s="21" t="b">
        <v>1</v>
      </c>
      <c r="N7" s="14" t="str">
        <f t="shared" si="0"/>
        <v>=DISPIMG("ID_DE7940C7BC2D4D46915E35BA3143081A",1)</v>
      </c>
    </row>
    <row r="8" ht="42.75" spans="1:14">
      <c r="A8" s="18">
        <v>1</v>
      </c>
      <c r="B8" s="21">
        <v>1003</v>
      </c>
      <c r="C8" s="18">
        <v>2</v>
      </c>
      <c r="D8" s="21" t="s">
        <v>41</v>
      </c>
      <c r="E8" s="18" t="s">
        <v>42</v>
      </c>
      <c r="F8" s="20" t="s">
        <v>43</v>
      </c>
      <c r="G8" s="21">
        <v>4</v>
      </c>
      <c r="H8" s="20" t="s">
        <v>44</v>
      </c>
      <c r="I8" s="21"/>
      <c r="J8" s="21"/>
      <c r="K8" s="21">
        <v>1</v>
      </c>
      <c r="L8" s="21" t="b">
        <v>1</v>
      </c>
      <c r="M8" s="21" t="b">
        <v>1</v>
      </c>
      <c r="N8" s="14" t="str">
        <f t="shared" si="0"/>
        <v>=DISPIMG("ID_DE7940C7BC2D4D46915E35BA3143081A",1)</v>
      </c>
    </row>
    <row r="9" ht="38.55" spans="1:14">
      <c r="A9" s="21">
        <v>1</v>
      </c>
      <c r="B9" s="21">
        <v>1002</v>
      </c>
      <c r="C9" s="21">
        <v>1</v>
      </c>
      <c r="D9" s="21" t="s">
        <v>41</v>
      </c>
      <c r="E9" s="18" t="s">
        <v>42</v>
      </c>
      <c r="F9" s="20" t="s">
        <v>46</v>
      </c>
      <c r="G9" s="21">
        <v>4</v>
      </c>
      <c r="H9" s="20" t="s">
        <v>44</v>
      </c>
      <c r="I9" s="21"/>
      <c r="J9" s="21"/>
      <c r="K9" s="21">
        <v>1</v>
      </c>
      <c r="L9" s="21" t="b">
        <v>1</v>
      </c>
      <c r="M9" s="21" t="b">
        <v>1</v>
      </c>
      <c r="N9" s="21" t="str">
        <f>_xlfn.DISPIMG("ID_B967F5BF18684EFFA6C6E0F02372A10A",1)</f>
        <v>=DISPIMG("ID_B967F5BF18684EFFA6C6E0F02372A10A",1)</v>
      </c>
    </row>
    <row r="10" ht="38.55" spans="1:14">
      <c r="A10" s="21">
        <v>1</v>
      </c>
      <c r="B10" s="21">
        <v>1002</v>
      </c>
      <c r="C10" s="21">
        <v>2</v>
      </c>
      <c r="D10" s="21" t="s">
        <v>41</v>
      </c>
      <c r="E10" s="18" t="s">
        <v>42</v>
      </c>
      <c r="F10" s="20" t="s">
        <v>46</v>
      </c>
      <c r="G10" s="21">
        <v>4</v>
      </c>
      <c r="H10" s="20" t="s">
        <v>44</v>
      </c>
      <c r="I10" s="21"/>
      <c r="J10" s="21"/>
      <c r="K10" s="21">
        <v>1</v>
      </c>
      <c r="L10" s="21" t="b">
        <v>1</v>
      </c>
      <c r="M10" s="21" t="b">
        <v>1</v>
      </c>
      <c r="N10" s="21" t="str">
        <f>_xlfn.DISPIMG("ID_B967F5BF18684EFFA6C6E0F02372A10A",1)</f>
        <v>=DISPIMG("ID_B967F5BF18684EFFA6C6E0F02372A10A",1)</v>
      </c>
    </row>
    <row r="11" ht="26.8" spans="1:14">
      <c r="A11" s="21">
        <v>1</v>
      </c>
      <c r="B11" s="45">
        <v>700001</v>
      </c>
      <c r="C11" s="21">
        <v>1</v>
      </c>
      <c r="D11" s="21" t="s">
        <v>41</v>
      </c>
      <c r="E11" s="18" t="s">
        <v>42</v>
      </c>
      <c r="F11" t="s">
        <v>47</v>
      </c>
      <c r="G11" s="21">
        <v>1</v>
      </c>
      <c r="H11" s="20" t="s">
        <v>48</v>
      </c>
      <c r="K11" s="21">
        <v>1</v>
      </c>
      <c r="L11" s="21" t="b">
        <v>1</v>
      </c>
      <c r="M11" s="21" t="b">
        <v>1</v>
      </c>
      <c r="N11" t="str">
        <f>_xlfn.DISPIMG("ID_68032C65704D406A8DD6E0D7D04AEEA5",1)</f>
        <v>=DISPIMG("ID_68032C65704D406A8DD6E0D7D04AEEA5",1)</v>
      </c>
    </row>
    <row r="12" ht="17.8" spans="1:14">
      <c r="A12" s="21">
        <v>1</v>
      </c>
      <c r="B12" s="45">
        <v>700002</v>
      </c>
      <c r="C12" s="21">
        <v>1</v>
      </c>
      <c r="D12" s="21" t="s">
        <v>41</v>
      </c>
      <c r="E12" s="18" t="s">
        <v>42</v>
      </c>
      <c r="F12" t="s">
        <v>49</v>
      </c>
      <c r="G12" s="21">
        <v>1</v>
      </c>
      <c r="H12" s="20" t="s">
        <v>48</v>
      </c>
      <c r="K12" s="21">
        <v>1</v>
      </c>
      <c r="L12" s="21" t="b">
        <v>1</v>
      </c>
      <c r="M12" s="21" t="b">
        <v>1</v>
      </c>
      <c r="N12" t="str">
        <f>_xlfn.DISPIMG("ID_73396B96EFFE49AA9EFD8BCB69C2B9D8",1)</f>
        <v>=DISPIMG("ID_73396B96EFFE49AA9EFD8BCB69C2B9D8",1)</v>
      </c>
    </row>
    <row r="13" ht="23.8" spans="1:14">
      <c r="A13" s="21">
        <v>1</v>
      </c>
      <c r="B13" s="45">
        <v>700003</v>
      </c>
      <c r="C13" s="21">
        <v>1</v>
      </c>
      <c r="D13" s="21" t="s">
        <v>41</v>
      </c>
      <c r="E13" s="18" t="s">
        <v>42</v>
      </c>
      <c r="F13" t="s">
        <v>50</v>
      </c>
      <c r="G13" s="21">
        <v>1</v>
      </c>
      <c r="H13" s="20" t="s">
        <v>48</v>
      </c>
      <c r="K13" s="21">
        <v>1</v>
      </c>
      <c r="L13" s="21" t="b">
        <v>1</v>
      </c>
      <c r="M13" s="21" t="b">
        <v>1</v>
      </c>
      <c r="N13" t="str">
        <f>_xlfn.DISPIMG("ID_0E110603796D46C38494B28A4D571C62",1)</f>
        <v>=DISPIMG("ID_0E110603796D46C38494B28A4D571C62",1)</v>
      </c>
    </row>
    <row r="14" ht="22.3" spans="1:14">
      <c r="A14" s="21">
        <v>1</v>
      </c>
      <c r="B14" s="45">
        <v>700004</v>
      </c>
      <c r="C14" s="21">
        <v>1</v>
      </c>
      <c r="D14" s="21" t="s">
        <v>41</v>
      </c>
      <c r="E14" s="18" t="s">
        <v>42</v>
      </c>
      <c r="F14" t="s">
        <v>51</v>
      </c>
      <c r="G14" s="21">
        <v>1</v>
      </c>
      <c r="H14" s="20" t="s">
        <v>48</v>
      </c>
      <c r="K14" s="21">
        <v>1</v>
      </c>
      <c r="L14" s="21" t="b">
        <v>1</v>
      </c>
      <c r="M14" s="21" t="b">
        <v>1</v>
      </c>
      <c r="N14" t="str">
        <f>_xlfn.DISPIMG("ID_F74820F460FF443097C161127F585EF3",1)</f>
        <v>=DISPIMG("ID_F74820F460FF443097C161127F585EF3",1)</v>
      </c>
    </row>
    <row r="15" ht="26.8" spans="1:14">
      <c r="A15" s="21">
        <v>1</v>
      </c>
      <c r="B15" s="45">
        <v>700005</v>
      </c>
      <c r="C15" s="21">
        <v>1</v>
      </c>
      <c r="D15" s="21" t="s">
        <v>41</v>
      </c>
      <c r="E15" s="18" t="s">
        <v>42</v>
      </c>
      <c r="F15" t="s">
        <v>47</v>
      </c>
      <c r="G15" s="21">
        <v>1</v>
      </c>
      <c r="H15" s="20" t="s">
        <v>48</v>
      </c>
      <c r="K15" s="21">
        <v>1</v>
      </c>
      <c r="L15" s="21" t="b">
        <v>1</v>
      </c>
      <c r="M15" s="21" t="b">
        <v>1</v>
      </c>
      <c r="N15" t="str">
        <f>_xlfn.DISPIMG("ID_5700143AD5AB49B58DFC7EE8DDA80D8A",1)</f>
        <v>=DISPIMG("ID_5700143AD5AB49B58DFC7EE8DDA80D8A",1)</v>
      </c>
    </row>
    <row r="16" spans="2:2">
      <c r="B16" s="46"/>
    </row>
  </sheetData>
  <dataValidations count="1">
    <dataValidation type="list" allowBlank="1" showInputMessage="1" showErrorMessage="1" sqref="C4:M4 O4:P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topLeftCell="A6" workbookViewId="0">
      <selection activeCell="A13" sqref="A13:N13"/>
    </sheetView>
  </sheetViews>
  <sheetFormatPr defaultColWidth="9" defaultRowHeight="13.5"/>
  <cols>
    <col min="1" max="1" width="43.375" customWidth="1"/>
    <col min="2" max="4" width="20.5" customWidth="1"/>
    <col min="5" max="5" width="16.75" customWidth="1"/>
    <col min="6" max="6" width="15.625" style="30" customWidth="1"/>
    <col min="7" max="7" width="22" customWidth="1"/>
    <col min="8" max="8" width="13.75" customWidth="1"/>
    <col min="9" max="9" width="13" customWidth="1"/>
    <col min="10" max="10" width="28.5833333333333" customWidth="1"/>
    <col min="11" max="11" width="12.375" customWidth="1"/>
    <col min="12" max="12" width="14.125" customWidth="1"/>
    <col min="13" max="13" width="13.5" customWidth="1"/>
    <col min="14" max="14" width="19.5" customWidth="1"/>
  </cols>
  <sheetData>
    <row r="1" s="42" customFormat="1" ht="100" customHeight="1" spans="1:16">
      <c r="A1" s="3" t="s">
        <v>0</v>
      </c>
      <c r="B1" s="4" t="s">
        <v>52</v>
      </c>
      <c r="C1" s="17" t="s">
        <v>53</v>
      </c>
      <c r="D1" s="5" t="s">
        <v>3</v>
      </c>
      <c r="E1" s="6" t="s">
        <v>4</v>
      </c>
      <c r="F1" s="23" t="s">
        <v>5</v>
      </c>
      <c r="G1" s="7" t="s">
        <v>6</v>
      </c>
      <c r="H1" s="7" t="s">
        <v>7</v>
      </c>
      <c r="I1" s="7" t="s">
        <v>54</v>
      </c>
      <c r="J1" s="7" t="s">
        <v>9</v>
      </c>
      <c r="K1" s="7" t="s">
        <v>55</v>
      </c>
      <c r="L1" s="7" t="s">
        <v>56</v>
      </c>
      <c r="M1" s="7" t="s">
        <v>12</v>
      </c>
      <c r="N1" s="7" t="s">
        <v>13</v>
      </c>
      <c r="O1" s="7" t="s">
        <v>14</v>
      </c>
      <c r="P1" s="7" t="s">
        <v>15</v>
      </c>
    </row>
    <row r="2" s="43" customFormat="1" ht="14.25" spans="1:16">
      <c r="A2" s="8" t="s">
        <v>16</v>
      </c>
      <c r="B2" s="9">
        <v>1</v>
      </c>
      <c r="C2" s="9">
        <v>1</v>
      </c>
      <c r="D2" s="9">
        <v>0</v>
      </c>
      <c r="E2" s="9">
        <v>2</v>
      </c>
      <c r="F2" s="24">
        <v>2</v>
      </c>
      <c r="G2" s="10">
        <v>2</v>
      </c>
      <c r="H2" s="10">
        <v>2</v>
      </c>
      <c r="I2" s="10">
        <v>2</v>
      </c>
      <c r="J2" s="10">
        <v>2</v>
      </c>
      <c r="K2" s="10">
        <v>2</v>
      </c>
      <c r="L2" s="10">
        <v>2</v>
      </c>
      <c r="M2" s="10">
        <v>2</v>
      </c>
      <c r="N2" s="10">
        <v>2</v>
      </c>
      <c r="O2" s="10">
        <v>2</v>
      </c>
      <c r="P2" s="10">
        <v>3</v>
      </c>
    </row>
    <row r="3" s="43" customFormat="1" ht="28.5" spans="1:16">
      <c r="A3" s="8" t="s">
        <v>17</v>
      </c>
      <c r="B3" s="9" t="s">
        <v>18</v>
      </c>
      <c r="C3" s="9" t="s">
        <v>19</v>
      </c>
      <c r="D3" s="9" t="s">
        <v>20</v>
      </c>
      <c r="E3" s="9" t="s">
        <v>21</v>
      </c>
      <c r="F3" s="24" t="s">
        <v>22</v>
      </c>
      <c r="G3" s="10" t="s">
        <v>23</v>
      </c>
      <c r="H3" s="10" t="s">
        <v>24</v>
      </c>
      <c r="I3" s="10" t="s">
        <v>25</v>
      </c>
      <c r="J3" s="10" t="s">
        <v>26</v>
      </c>
      <c r="K3" s="10" t="s">
        <v>27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32</v>
      </c>
    </row>
    <row r="4" s="43" customFormat="1" ht="14.25" spans="1:16">
      <c r="A4" s="8" t="s">
        <v>33</v>
      </c>
      <c r="B4" s="8" t="s">
        <v>34</v>
      </c>
      <c r="C4" s="8" t="s">
        <v>34</v>
      </c>
      <c r="D4" s="8" t="s">
        <v>35</v>
      </c>
      <c r="E4" s="8" t="s">
        <v>36</v>
      </c>
      <c r="F4" s="8" t="s">
        <v>36</v>
      </c>
      <c r="G4" s="8" t="s">
        <v>34</v>
      </c>
      <c r="H4" s="8" t="s">
        <v>36</v>
      </c>
      <c r="I4" s="8" t="s">
        <v>37</v>
      </c>
      <c r="J4" s="8" t="s">
        <v>38</v>
      </c>
      <c r="K4" s="8" t="s">
        <v>34</v>
      </c>
      <c r="L4" s="8" t="s">
        <v>39</v>
      </c>
      <c r="M4" s="8" t="s">
        <v>39</v>
      </c>
      <c r="N4" s="10" t="s">
        <v>40</v>
      </c>
      <c r="O4" s="8" t="s">
        <v>39</v>
      </c>
      <c r="P4" s="8" t="s">
        <v>39</v>
      </c>
    </row>
    <row r="5" s="18" customFormat="1" ht="37.55" spans="1:14">
      <c r="A5" s="18">
        <v>1</v>
      </c>
      <c r="B5" s="18">
        <v>3001</v>
      </c>
      <c r="C5" s="18">
        <v>1</v>
      </c>
      <c r="D5" s="18" t="s">
        <v>57</v>
      </c>
      <c r="E5" s="18" t="s">
        <v>42</v>
      </c>
      <c r="F5" s="19" t="s">
        <v>43</v>
      </c>
      <c r="G5" s="20">
        <v>4</v>
      </c>
      <c r="H5" s="20" t="s">
        <v>44</v>
      </c>
      <c r="I5" s="14"/>
      <c r="J5" s="14"/>
      <c r="K5" s="14">
        <v>1</v>
      </c>
      <c r="L5" s="14" t="b">
        <v>1</v>
      </c>
      <c r="M5" s="14" t="b">
        <v>1</v>
      </c>
      <c r="N5" s="14" t="str">
        <f>_xlfn.DISPIMG("ID_DE7940C7BC2D4D46915E35BA3143081A",1)</f>
        <v>=DISPIMG("ID_DE7940C7BC2D4D46915E35BA3143081A",1)</v>
      </c>
    </row>
    <row r="6" ht="107.85" spans="1:14">
      <c r="A6">
        <v>1</v>
      </c>
      <c r="B6">
        <v>995802210</v>
      </c>
      <c r="C6">
        <v>1</v>
      </c>
      <c r="D6" t="s">
        <v>58</v>
      </c>
      <c r="E6" s="18" t="s">
        <v>42</v>
      </c>
      <c r="F6" s="19" t="s">
        <v>59</v>
      </c>
      <c r="G6" s="16">
        <v>1</v>
      </c>
      <c r="H6" s="16" t="s">
        <v>48</v>
      </c>
      <c r="I6" s="16"/>
      <c r="J6" s="16"/>
      <c r="K6" s="16">
        <v>1</v>
      </c>
      <c r="L6" s="14" t="b">
        <v>1</v>
      </c>
      <c r="M6" s="14" t="b">
        <v>1</v>
      </c>
      <c r="N6" t="str">
        <f>_xlfn.DISPIMG("ID_D876E00311FB4AB89E35CCDEDDE7B4E6",1)</f>
        <v>=DISPIMG("ID_D876E00311FB4AB89E35CCDEDDE7B4E6",1)</v>
      </c>
    </row>
    <row r="7" ht="71.1" spans="1:14">
      <c r="A7">
        <v>1</v>
      </c>
      <c r="B7">
        <v>995802211</v>
      </c>
      <c r="C7">
        <v>5</v>
      </c>
      <c r="D7" t="s">
        <v>60</v>
      </c>
      <c r="E7" s="18" t="s">
        <v>42</v>
      </c>
      <c r="F7" s="19" t="s">
        <v>59</v>
      </c>
      <c r="G7" s="16">
        <v>60</v>
      </c>
      <c r="H7" s="16" t="s">
        <v>61</v>
      </c>
      <c r="I7" s="16"/>
      <c r="J7" s="16"/>
      <c r="K7" s="16">
        <v>1</v>
      </c>
      <c r="L7" s="14" t="b">
        <v>1</v>
      </c>
      <c r="M7" s="14" t="b">
        <v>1</v>
      </c>
      <c r="N7" t="str">
        <f>_xlfn.DISPIMG("ID_DD4362E8D64A4DA7A3DEFAC97AAEDF1A",1)</f>
        <v>=DISPIMG("ID_DD4362E8D64A4DA7A3DEFAC97AAEDF1A",1)</v>
      </c>
    </row>
    <row r="8" ht="62.25" spans="1:14">
      <c r="A8">
        <v>1</v>
      </c>
      <c r="B8">
        <v>123123</v>
      </c>
      <c r="C8">
        <v>1</v>
      </c>
      <c r="D8" t="s">
        <v>62</v>
      </c>
      <c r="E8" s="18" t="s">
        <v>42</v>
      </c>
      <c r="F8" s="44" t="s">
        <v>63</v>
      </c>
      <c r="G8" s="16">
        <v>1</v>
      </c>
      <c r="H8" s="16" t="s">
        <v>48</v>
      </c>
      <c r="I8" s="16"/>
      <c r="J8" s="16"/>
      <c r="K8" s="16">
        <v>1</v>
      </c>
      <c r="L8" s="14" t="b">
        <v>1</v>
      </c>
      <c r="M8" s="14" t="b">
        <v>1</v>
      </c>
      <c r="N8" t="str">
        <f>_xlfn.DISPIMG("ID_40EFAF88A7A0411C84CA9DE5A75272EA",1)</f>
        <v>=DISPIMG("ID_40EFAF88A7A0411C84CA9DE5A75272EA",1)</v>
      </c>
    </row>
    <row r="9" ht="32.8" spans="1:14">
      <c r="A9">
        <v>1</v>
      </c>
      <c r="B9">
        <v>400101</v>
      </c>
      <c r="C9">
        <v>1</v>
      </c>
      <c r="D9" t="s">
        <v>64</v>
      </c>
      <c r="E9" s="18" t="s">
        <v>42</v>
      </c>
      <c r="F9" s="44" t="s">
        <v>65</v>
      </c>
      <c r="G9" s="16">
        <v>1</v>
      </c>
      <c r="H9" s="16" t="s">
        <v>48</v>
      </c>
      <c r="I9" s="16"/>
      <c r="J9" s="16"/>
      <c r="K9" s="16">
        <v>1</v>
      </c>
      <c r="L9" s="14" t="b">
        <v>1</v>
      </c>
      <c r="M9" s="14" t="b">
        <v>1</v>
      </c>
      <c r="N9" t="str">
        <f t="shared" ref="N9:N12" si="0">_xlfn.DISPIMG("ID_953093CE5DC64DF682773D1A7A51B5F2",1)</f>
        <v>=DISPIMG("ID_953093CE5DC64DF682773D1A7A51B5F2",1)</v>
      </c>
    </row>
    <row r="10" ht="118.3" spans="1:14">
      <c r="A10">
        <v>1</v>
      </c>
      <c r="B10" s="26">
        <v>200001</v>
      </c>
      <c r="C10">
        <v>1</v>
      </c>
      <c r="D10" s="26" t="s">
        <v>66</v>
      </c>
      <c r="E10" s="18" t="s">
        <v>42</v>
      </c>
      <c r="F10" s="44" t="s">
        <v>65</v>
      </c>
      <c r="G10" s="16">
        <v>1</v>
      </c>
      <c r="H10" s="16" t="s">
        <v>48</v>
      </c>
      <c r="I10" s="16"/>
      <c r="J10" s="16"/>
      <c r="K10" s="16">
        <v>1</v>
      </c>
      <c r="L10" s="14" t="b">
        <v>1</v>
      </c>
      <c r="M10" s="14" t="b">
        <v>1</v>
      </c>
      <c r="N10" t="str">
        <f t="shared" si="0"/>
        <v>=DISPIMG("ID_953093CE5DC64DF682773D1A7A51B5F2",1)</v>
      </c>
    </row>
    <row r="11" ht="32.8" spans="1:14">
      <c r="A11">
        <v>1</v>
      </c>
      <c r="B11" s="26">
        <v>200002</v>
      </c>
      <c r="C11">
        <v>1</v>
      </c>
      <c r="D11" s="26" t="s">
        <v>67</v>
      </c>
      <c r="E11" s="18" t="s">
        <v>42</v>
      </c>
      <c r="F11" s="44" t="s">
        <v>65</v>
      </c>
      <c r="G11" s="16">
        <v>1</v>
      </c>
      <c r="H11" s="16" t="s">
        <v>48</v>
      </c>
      <c r="I11" s="16"/>
      <c r="J11" s="16"/>
      <c r="K11" s="16">
        <v>1</v>
      </c>
      <c r="L11" s="14" t="b">
        <v>1</v>
      </c>
      <c r="M11" s="14" t="b">
        <v>1</v>
      </c>
      <c r="N11" t="str">
        <f t="shared" si="0"/>
        <v>=DISPIMG("ID_953093CE5DC64DF682773D1A7A51B5F2",1)</v>
      </c>
    </row>
    <row r="12" ht="32.8" spans="1:14">
      <c r="A12">
        <v>1</v>
      </c>
      <c r="B12" s="26">
        <v>200003</v>
      </c>
      <c r="C12">
        <v>1</v>
      </c>
      <c r="D12" s="26" t="s">
        <v>68</v>
      </c>
      <c r="E12" s="18" t="s">
        <v>42</v>
      </c>
      <c r="F12" s="44" t="s">
        <v>65</v>
      </c>
      <c r="G12" s="16">
        <v>1</v>
      </c>
      <c r="H12" s="16" t="s">
        <v>48</v>
      </c>
      <c r="I12" s="16"/>
      <c r="J12" s="16"/>
      <c r="K12" s="16">
        <v>1</v>
      </c>
      <c r="L12" s="14" t="b">
        <v>1</v>
      </c>
      <c r="M12" s="14" t="b">
        <v>1</v>
      </c>
      <c r="N12" t="str">
        <f t="shared" si="0"/>
        <v>=DISPIMG("ID_953093CE5DC64DF682773D1A7A51B5F2",1)</v>
      </c>
    </row>
    <row r="13" ht="62.25" spans="1:14">
      <c r="A13">
        <v>1</v>
      </c>
      <c r="B13" s="26">
        <v>101</v>
      </c>
      <c r="C13">
        <v>1</v>
      </c>
      <c r="D13" s="26" t="s">
        <v>69</v>
      </c>
      <c r="E13" s="18" t="s">
        <v>42</v>
      </c>
      <c r="F13" s="44" t="s">
        <v>63</v>
      </c>
      <c r="G13" s="16">
        <v>1</v>
      </c>
      <c r="H13" s="16" t="s">
        <v>48</v>
      </c>
      <c r="I13" s="16"/>
      <c r="J13" s="16"/>
      <c r="K13" s="16">
        <v>1</v>
      </c>
      <c r="L13" s="14" t="b">
        <v>1</v>
      </c>
      <c r="M13" s="14" t="b">
        <v>1</v>
      </c>
      <c r="N13" t="str">
        <f>_xlfn.DISPIMG("ID_A831598AEE024989AFC91622758D1395",1)</f>
        <v>=DISPIMG("ID_A831598AEE024989AFC91622758D1395",1)</v>
      </c>
    </row>
    <row r="14" ht="62.25" spans="1:14">
      <c r="A14">
        <v>1</v>
      </c>
      <c r="B14" s="26">
        <v>102</v>
      </c>
      <c r="C14">
        <v>1</v>
      </c>
      <c r="D14" s="26" t="s">
        <v>70</v>
      </c>
      <c r="E14" s="18" t="s">
        <v>42</v>
      </c>
      <c r="F14" s="44" t="s">
        <v>63</v>
      </c>
      <c r="G14" s="16">
        <v>1</v>
      </c>
      <c r="H14" s="16" t="s">
        <v>48</v>
      </c>
      <c r="I14" s="16"/>
      <c r="J14" s="16"/>
      <c r="K14" s="16">
        <v>1</v>
      </c>
      <c r="L14" s="14" t="b">
        <v>1</v>
      </c>
      <c r="M14" s="14" t="b">
        <v>1</v>
      </c>
      <c r="N14" t="str">
        <f>_xlfn.DISPIMG("ID_A6CDDEADAA6348298428BCFD3255F3A6",1)</f>
        <v>=DISPIMG("ID_A6CDDEADAA6348298428BCFD3255F3A6",1)</v>
      </c>
    </row>
    <row r="15" ht="62.25" spans="1:14">
      <c r="A15">
        <v>1</v>
      </c>
      <c r="B15" s="26">
        <v>103</v>
      </c>
      <c r="C15">
        <v>1</v>
      </c>
      <c r="D15" s="26" t="s">
        <v>71</v>
      </c>
      <c r="E15" s="18" t="s">
        <v>42</v>
      </c>
      <c r="F15" s="44" t="s">
        <v>63</v>
      </c>
      <c r="G15" s="16">
        <v>1</v>
      </c>
      <c r="H15" s="16" t="s">
        <v>48</v>
      </c>
      <c r="I15" s="16"/>
      <c r="J15" s="16"/>
      <c r="K15" s="16">
        <v>1</v>
      </c>
      <c r="L15" s="14" t="b">
        <v>1</v>
      </c>
      <c r="M15" s="14" t="b">
        <v>1</v>
      </c>
      <c r="N15" t="str">
        <f>_xlfn.DISPIMG("ID_7E6EB6B24E8D4D7D8A7BAE19C8A3F778",1)</f>
        <v>=DISPIMG("ID_7E6EB6B24E8D4D7D8A7BAE19C8A3F778",1)</v>
      </c>
    </row>
    <row r="16" ht="62.25" spans="1:14">
      <c r="A16">
        <v>1</v>
      </c>
      <c r="B16" s="26">
        <v>401</v>
      </c>
      <c r="C16">
        <v>1</v>
      </c>
      <c r="D16" s="26" t="s">
        <v>72</v>
      </c>
      <c r="E16" s="18" t="s">
        <v>42</v>
      </c>
      <c r="F16" s="44" t="s">
        <v>63</v>
      </c>
      <c r="G16" s="16">
        <v>1</v>
      </c>
      <c r="H16" s="16" t="s">
        <v>48</v>
      </c>
      <c r="I16" s="16"/>
      <c r="J16" s="16"/>
      <c r="K16" s="16">
        <v>1</v>
      </c>
      <c r="L16" s="14" t="b">
        <v>1</v>
      </c>
      <c r="M16" s="14" t="b">
        <v>1</v>
      </c>
      <c r="N16" t="str">
        <f>_xlfn.DISPIMG("ID_A831598AEE024989AFC91622758D1395",1)</f>
        <v>=DISPIMG("ID_A831598AEE024989AFC91622758D1395",1)</v>
      </c>
    </row>
    <row r="17" ht="62.25" spans="1:14">
      <c r="A17">
        <v>1</v>
      </c>
      <c r="B17" s="26">
        <v>402</v>
      </c>
      <c r="C17">
        <v>1</v>
      </c>
      <c r="D17" s="26" t="s">
        <v>73</v>
      </c>
      <c r="E17" s="18" t="s">
        <v>42</v>
      </c>
      <c r="F17" s="44" t="s">
        <v>63</v>
      </c>
      <c r="G17" s="16">
        <v>1</v>
      </c>
      <c r="H17" s="16" t="s">
        <v>48</v>
      </c>
      <c r="I17" s="16"/>
      <c r="J17" s="16"/>
      <c r="K17" s="16">
        <v>1</v>
      </c>
      <c r="L17" s="14" t="b">
        <v>1</v>
      </c>
      <c r="M17" s="14" t="b">
        <v>1</v>
      </c>
      <c r="N17" t="str">
        <f>_xlfn.DISPIMG("ID_A6CDDEADAA6348298428BCFD3255F3A6",1)</f>
        <v>=DISPIMG("ID_A6CDDEADAA6348298428BCFD3255F3A6",1)</v>
      </c>
    </row>
    <row r="18" ht="62.25" spans="1:14">
      <c r="A18">
        <v>1</v>
      </c>
      <c r="B18" s="26">
        <v>403</v>
      </c>
      <c r="C18">
        <v>1</v>
      </c>
      <c r="D18" s="26" t="s">
        <v>74</v>
      </c>
      <c r="E18" s="18" t="s">
        <v>42</v>
      </c>
      <c r="F18" s="44" t="s">
        <v>63</v>
      </c>
      <c r="G18" s="16">
        <v>1</v>
      </c>
      <c r="H18" s="16" t="s">
        <v>48</v>
      </c>
      <c r="I18" s="16"/>
      <c r="J18" s="16"/>
      <c r="K18" s="16">
        <v>1</v>
      </c>
      <c r="L18" s="14" t="b">
        <v>1</v>
      </c>
      <c r="M18" s="14" t="b">
        <v>1</v>
      </c>
      <c r="N18" t="str">
        <f>_xlfn.DISPIMG("ID_7E6EB6B24E8D4D7D8A7BAE19C8A3F778",1)</f>
        <v>=DISPIMG("ID_7E6EB6B24E8D4D7D8A7BAE19C8A3F778",1)</v>
      </c>
    </row>
    <row r="19" ht="62.25" spans="1:14">
      <c r="A19">
        <v>1</v>
      </c>
      <c r="B19" s="26">
        <v>501</v>
      </c>
      <c r="C19">
        <v>1</v>
      </c>
      <c r="D19" s="26" t="s">
        <v>75</v>
      </c>
      <c r="E19" s="18" t="s">
        <v>42</v>
      </c>
      <c r="F19" s="44" t="s">
        <v>63</v>
      </c>
      <c r="G19" s="16">
        <v>1</v>
      </c>
      <c r="H19" s="16" t="s">
        <v>48</v>
      </c>
      <c r="I19" s="16"/>
      <c r="J19" s="16"/>
      <c r="K19" s="16">
        <v>1</v>
      </c>
      <c r="L19" s="14" t="b">
        <v>1</v>
      </c>
      <c r="M19" s="14" t="b">
        <v>1</v>
      </c>
      <c r="N19" t="str">
        <f>_xlfn.DISPIMG("ID_A831598AEE024989AFC91622758D1395",1)</f>
        <v>=DISPIMG("ID_A831598AEE024989AFC91622758D1395",1)</v>
      </c>
    </row>
    <row r="20" ht="62.25" spans="1:14">
      <c r="A20">
        <v>1</v>
      </c>
      <c r="B20" s="26">
        <v>502</v>
      </c>
      <c r="C20">
        <v>1</v>
      </c>
      <c r="D20" s="26" t="s">
        <v>76</v>
      </c>
      <c r="E20" s="18" t="s">
        <v>42</v>
      </c>
      <c r="F20" s="44" t="s">
        <v>63</v>
      </c>
      <c r="G20" s="16">
        <v>1</v>
      </c>
      <c r="H20" s="16" t="s">
        <v>48</v>
      </c>
      <c r="I20" s="16"/>
      <c r="J20" s="16"/>
      <c r="K20" s="16">
        <v>1</v>
      </c>
      <c r="L20" s="14" t="b">
        <v>1</v>
      </c>
      <c r="M20" s="14" t="b">
        <v>1</v>
      </c>
      <c r="N20" t="str">
        <f>_xlfn.DISPIMG("ID_A6CDDEADAA6348298428BCFD3255F3A6",1)</f>
        <v>=DISPIMG("ID_A6CDDEADAA6348298428BCFD3255F3A6",1)</v>
      </c>
    </row>
    <row r="21" ht="62.25" spans="1:14">
      <c r="A21">
        <v>1</v>
      </c>
      <c r="B21" s="26">
        <v>503</v>
      </c>
      <c r="C21">
        <v>1</v>
      </c>
      <c r="D21" s="26" t="s">
        <v>77</v>
      </c>
      <c r="E21" s="18" t="s">
        <v>42</v>
      </c>
      <c r="F21" s="44" t="s">
        <v>63</v>
      </c>
      <c r="G21" s="16">
        <v>1</v>
      </c>
      <c r="H21" s="16" t="s">
        <v>48</v>
      </c>
      <c r="I21" s="16"/>
      <c r="J21" s="16"/>
      <c r="K21" s="16">
        <v>1</v>
      </c>
      <c r="L21" s="14" t="b">
        <v>1</v>
      </c>
      <c r="M21" s="14" t="b">
        <v>1</v>
      </c>
      <c r="N21" t="str">
        <f>_xlfn.DISPIMG("ID_7E6EB6B24E8D4D7D8A7BAE19C8A3F778",1)</f>
        <v>=DISPIMG("ID_7E6EB6B24E8D4D7D8A7BAE19C8A3F778",1)</v>
      </c>
    </row>
    <row r="22" ht="62.25" spans="1:14">
      <c r="A22">
        <v>1</v>
      </c>
      <c r="B22" s="26">
        <v>300001</v>
      </c>
      <c r="C22">
        <v>1</v>
      </c>
      <c r="D22" s="26" t="s">
        <v>78</v>
      </c>
      <c r="E22" s="18" t="s">
        <v>42</v>
      </c>
      <c r="F22" s="44" t="s">
        <v>63</v>
      </c>
      <c r="G22" s="16">
        <v>1</v>
      </c>
      <c r="H22" s="16" t="s">
        <v>48</v>
      </c>
      <c r="I22" s="16"/>
      <c r="J22" s="16"/>
      <c r="K22" s="16">
        <v>1</v>
      </c>
      <c r="L22" s="14" t="b">
        <v>1</v>
      </c>
      <c r="M22" s="14" t="b">
        <v>1</v>
      </c>
      <c r="N22" t="str">
        <f>_xlfn.DISPIMG("ID_677BB320586148EAA2DA35F198112AF0",1)</f>
        <v>=DISPIMG("ID_677BB320586148EAA2DA35F198112AF0",1)</v>
      </c>
    </row>
    <row r="23" ht="62.25" spans="1:14">
      <c r="A23">
        <v>1</v>
      </c>
      <c r="B23" s="26">
        <v>300002</v>
      </c>
      <c r="C23">
        <v>1</v>
      </c>
      <c r="D23" s="26" t="s">
        <v>79</v>
      </c>
      <c r="E23" s="18" t="s">
        <v>42</v>
      </c>
      <c r="F23" s="44" t="s">
        <v>63</v>
      </c>
      <c r="G23" s="16">
        <v>1</v>
      </c>
      <c r="H23" s="16" t="s">
        <v>48</v>
      </c>
      <c r="I23" s="16"/>
      <c r="J23" s="16"/>
      <c r="K23" s="16">
        <v>1</v>
      </c>
      <c r="L23" s="14" t="b">
        <v>1</v>
      </c>
      <c r="M23" s="14" t="b">
        <v>1</v>
      </c>
      <c r="N23" t="str">
        <f>_xlfn.DISPIMG("ID_6C2097A45521413CB51F95EC7E7B3CD9",1)</f>
        <v>=DISPIMG("ID_6C2097A45521413CB51F95EC7E7B3CD9",1)</v>
      </c>
    </row>
    <row r="24" ht="62.25" spans="1:14">
      <c r="A24">
        <v>1</v>
      </c>
      <c r="B24" s="26">
        <v>300003</v>
      </c>
      <c r="C24">
        <v>1</v>
      </c>
      <c r="D24" s="26" t="s">
        <v>80</v>
      </c>
      <c r="E24" s="18" t="s">
        <v>42</v>
      </c>
      <c r="F24" s="44" t="s">
        <v>63</v>
      </c>
      <c r="G24" s="16">
        <v>1</v>
      </c>
      <c r="H24" s="16" t="s">
        <v>48</v>
      </c>
      <c r="I24" s="16"/>
      <c r="J24" s="16"/>
      <c r="K24" s="16">
        <v>1</v>
      </c>
      <c r="L24" s="14" t="b">
        <v>1</v>
      </c>
      <c r="M24" s="14" t="b">
        <v>1</v>
      </c>
      <c r="N24" t="str">
        <f>_xlfn.DISPIMG("ID_5DF70216C8614965A4BCFC81B781581B",1)</f>
        <v>=DISPIMG("ID_5DF70216C8614965A4BCFC81B781581B",1)</v>
      </c>
    </row>
    <row r="25" ht="32.25" spans="1:14">
      <c r="A25">
        <v>1</v>
      </c>
      <c r="B25" s="26">
        <v>300901</v>
      </c>
      <c r="C25">
        <v>1</v>
      </c>
      <c r="D25" s="26" t="s">
        <v>81</v>
      </c>
      <c r="E25" s="18" t="s">
        <v>42</v>
      </c>
      <c r="F25" s="44" t="s">
        <v>65</v>
      </c>
      <c r="G25" s="16">
        <v>1</v>
      </c>
      <c r="H25" s="16" t="s">
        <v>48</v>
      </c>
      <c r="I25" s="16"/>
      <c r="J25" s="16"/>
      <c r="K25" s="16">
        <v>1</v>
      </c>
      <c r="L25" s="14" t="b">
        <v>1</v>
      </c>
      <c r="M25" s="14" t="b">
        <v>1</v>
      </c>
      <c r="N25" t="str">
        <f t="shared" ref="N25:N27" si="1">_xlfn.DISPIMG("ID_07D6A84D82D140C0A6C346D57FD5F841",1)</f>
        <v>=DISPIMG("ID_07D6A84D82D140C0A6C346D57FD5F841",1)</v>
      </c>
    </row>
    <row r="26" ht="32.25" spans="1:14">
      <c r="A26">
        <v>1</v>
      </c>
      <c r="B26" s="26">
        <v>300902</v>
      </c>
      <c r="C26">
        <v>1</v>
      </c>
      <c r="D26" s="26" t="s">
        <v>82</v>
      </c>
      <c r="E26" s="18" t="s">
        <v>42</v>
      </c>
      <c r="F26" s="44" t="s">
        <v>65</v>
      </c>
      <c r="G26" s="16">
        <v>1</v>
      </c>
      <c r="H26" s="16" t="s">
        <v>48</v>
      </c>
      <c r="I26" s="16"/>
      <c r="J26" s="16"/>
      <c r="K26" s="16">
        <v>1</v>
      </c>
      <c r="L26" s="14" t="b">
        <v>1</v>
      </c>
      <c r="M26" s="14" t="b">
        <v>1</v>
      </c>
      <c r="N26" t="str">
        <f t="shared" si="1"/>
        <v>=DISPIMG("ID_07D6A84D82D140C0A6C346D57FD5F841",1)</v>
      </c>
    </row>
    <row r="27" ht="32.25" spans="1:14">
      <c r="A27">
        <v>1</v>
      </c>
      <c r="B27" s="26">
        <v>300903</v>
      </c>
      <c r="C27">
        <v>1</v>
      </c>
      <c r="D27" s="26" t="s">
        <v>83</v>
      </c>
      <c r="E27" s="18" t="s">
        <v>42</v>
      </c>
      <c r="F27" s="44" t="s">
        <v>65</v>
      </c>
      <c r="G27" s="16">
        <v>1</v>
      </c>
      <c r="H27" s="16" t="s">
        <v>48</v>
      </c>
      <c r="I27" s="16"/>
      <c r="J27" s="16"/>
      <c r="K27" s="16">
        <v>1</v>
      </c>
      <c r="L27" s="14" t="b">
        <v>1</v>
      </c>
      <c r="M27" s="14" t="b">
        <v>1</v>
      </c>
      <c r="N27" t="str">
        <f t="shared" si="1"/>
        <v>=DISPIMG("ID_07D6A84D82D140C0A6C346D57FD5F841",1)</v>
      </c>
    </row>
  </sheetData>
  <dataValidations count="1">
    <dataValidation type="list" allowBlank="1" showInputMessage="1" showErrorMessage="1" sqref="C4:M4 O4:P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zoomScale="85" zoomScaleNormal="85" topLeftCell="A22" workbookViewId="0">
      <selection activeCell="J41" sqref="J41"/>
    </sheetView>
  </sheetViews>
  <sheetFormatPr defaultColWidth="9" defaultRowHeight="13.5"/>
  <cols>
    <col min="1" max="1" width="43.375" style="30" customWidth="1"/>
    <col min="2" max="2" width="20.5" style="30" customWidth="1"/>
    <col min="3" max="3" width="28.875" style="30" customWidth="1"/>
    <col min="4" max="4" width="20.5" style="30" customWidth="1"/>
    <col min="5" max="5" width="16.75" style="30" customWidth="1"/>
    <col min="6" max="6" width="11.75" style="30" customWidth="1"/>
    <col min="7" max="7" width="22" style="30" customWidth="1"/>
    <col min="8" max="8" width="13.75" style="30" customWidth="1"/>
    <col min="9" max="10" width="13" style="30" customWidth="1"/>
    <col min="11" max="11" width="12.375" style="30" customWidth="1"/>
    <col min="12" max="12" width="14.125" style="30" customWidth="1"/>
    <col min="13" max="13" width="13.5" style="30" customWidth="1"/>
    <col min="14" max="14" width="19.5" style="30" customWidth="1"/>
    <col min="15" max="16384" width="9" style="30"/>
  </cols>
  <sheetData>
    <row r="1" s="27" customFormat="1" ht="120" customHeight="1" spans="1:16">
      <c r="A1" s="3" t="s">
        <v>0</v>
      </c>
      <c r="B1" s="31" t="s">
        <v>84</v>
      </c>
      <c r="C1" s="32" t="s">
        <v>85</v>
      </c>
      <c r="D1" s="33" t="s">
        <v>3</v>
      </c>
      <c r="E1" s="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56</v>
      </c>
      <c r="M1" s="23" t="s">
        <v>12</v>
      </c>
      <c r="N1" s="23" t="s">
        <v>13</v>
      </c>
      <c r="O1" s="23" t="s">
        <v>14</v>
      </c>
      <c r="P1" s="23" t="s">
        <v>15</v>
      </c>
    </row>
    <row r="2" s="28" customFormat="1" ht="14.25" spans="1:16">
      <c r="A2" s="8" t="s">
        <v>16</v>
      </c>
      <c r="B2" s="8">
        <v>1</v>
      </c>
      <c r="C2" s="8">
        <v>1</v>
      </c>
      <c r="D2" s="8">
        <v>0</v>
      </c>
      <c r="E2" s="8">
        <v>2</v>
      </c>
      <c r="F2" s="24">
        <v>2</v>
      </c>
      <c r="G2" s="24">
        <v>2</v>
      </c>
      <c r="H2" s="24">
        <v>2</v>
      </c>
      <c r="I2" s="24">
        <v>2</v>
      </c>
      <c r="J2" s="24">
        <v>2</v>
      </c>
      <c r="K2" s="24">
        <v>2</v>
      </c>
      <c r="L2" s="24">
        <v>2</v>
      </c>
      <c r="M2" s="24">
        <v>2</v>
      </c>
      <c r="N2" s="24">
        <v>2</v>
      </c>
      <c r="O2" s="24">
        <v>2</v>
      </c>
      <c r="P2" s="24">
        <v>3</v>
      </c>
    </row>
    <row r="3" s="28" customFormat="1" ht="28.5" spans="1:16">
      <c r="A3" s="8" t="s">
        <v>17</v>
      </c>
      <c r="B3" s="8" t="s">
        <v>18</v>
      </c>
      <c r="C3" s="8" t="s">
        <v>19</v>
      </c>
      <c r="D3" s="8" t="s">
        <v>20</v>
      </c>
      <c r="E3" s="8" t="s">
        <v>21</v>
      </c>
      <c r="F3" s="24" t="s">
        <v>22</v>
      </c>
      <c r="G3" s="24" t="s">
        <v>23</v>
      </c>
      <c r="H3" s="24" t="s">
        <v>24</v>
      </c>
      <c r="I3" s="24" t="s">
        <v>25</v>
      </c>
      <c r="J3" s="24" t="s">
        <v>26</v>
      </c>
      <c r="K3" s="24" t="s">
        <v>27</v>
      </c>
      <c r="L3" s="24" t="s">
        <v>28</v>
      </c>
      <c r="M3" s="24" t="s">
        <v>29</v>
      </c>
      <c r="N3" s="24" t="s">
        <v>30</v>
      </c>
      <c r="O3" s="24" t="s">
        <v>31</v>
      </c>
      <c r="P3" s="24" t="s">
        <v>32</v>
      </c>
    </row>
    <row r="4" s="28" customFormat="1" ht="14.25" spans="1:16">
      <c r="A4" s="8" t="s">
        <v>33</v>
      </c>
      <c r="B4" s="8" t="s">
        <v>34</v>
      </c>
      <c r="C4" s="8" t="s">
        <v>34</v>
      </c>
      <c r="D4" s="8" t="s">
        <v>35</v>
      </c>
      <c r="E4" s="8" t="s">
        <v>36</v>
      </c>
      <c r="F4" s="8" t="s">
        <v>36</v>
      </c>
      <c r="G4" s="8" t="s">
        <v>34</v>
      </c>
      <c r="H4" s="8" t="s">
        <v>36</v>
      </c>
      <c r="I4" s="8" t="s">
        <v>37</v>
      </c>
      <c r="J4" s="8" t="s">
        <v>38</v>
      </c>
      <c r="K4" s="8" t="s">
        <v>34</v>
      </c>
      <c r="L4" s="8" t="s">
        <v>39</v>
      </c>
      <c r="M4" s="8" t="s">
        <v>39</v>
      </c>
      <c r="N4" s="24" t="s">
        <v>40</v>
      </c>
      <c r="O4" s="8" t="s">
        <v>39</v>
      </c>
      <c r="P4" s="8" t="s">
        <v>39</v>
      </c>
    </row>
    <row r="5" s="29" customFormat="1" ht="118.2" spans="1:15">
      <c r="A5" s="29">
        <v>1</v>
      </c>
      <c r="B5" s="25">
        <v>100001</v>
      </c>
      <c r="C5" s="29">
        <v>1</v>
      </c>
      <c r="D5" s="29" t="s">
        <v>86</v>
      </c>
      <c r="E5" s="29" t="s">
        <v>42</v>
      </c>
      <c r="F5" s="19" t="s">
        <v>63</v>
      </c>
      <c r="G5" s="19">
        <v>1</v>
      </c>
      <c r="H5" s="19" t="s">
        <v>48</v>
      </c>
      <c r="I5" s="39"/>
      <c r="J5" s="39"/>
      <c r="K5" s="39">
        <v>1</v>
      </c>
      <c r="L5" s="39" t="b">
        <v>1</v>
      </c>
      <c r="M5" s="39" t="b">
        <v>1</v>
      </c>
      <c r="N5" s="40" t="str">
        <f>_xlfn.DISPIMG("ID_BEBA6E998600412490ED72130D4B65C3",1)</f>
        <v>=DISPIMG("ID_BEBA6E998600412490ED72130D4B65C3",1)</v>
      </c>
      <c r="O5" s="30"/>
    </row>
    <row r="6" ht="92.25" spans="1:14">
      <c r="A6" s="29">
        <v>1</v>
      </c>
      <c r="B6" s="25">
        <v>100002</v>
      </c>
      <c r="C6" s="29">
        <v>1</v>
      </c>
      <c r="D6" s="29" t="s">
        <v>86</v>
      </c>
      <c r="E6" s="29" t="s">
        <v>42</v>
      </c>
      <c r="F6" s="19" t="s">
        <v>87</v>
      </c>
      <c r="G6" s="19">
        <v>1</v>
      </c>
      <c r="H6" s="19" t="s">
        <v>48</v>
      </c>
      <c r="I6" s="39"/>
      <c r="J6" s="39"/>
      <c r="K6" s="39">
        <v>1</v>
      </c>
      <c r="L6" s="39" t="b">
        <v>1</v>
      </c>
      <c r="M6" s="39" t="b">
        <v>1</v>
      </c>
      <c r="N6" s="30" t="str">
        <f>_xlfn.DISPIMG("ID_DE6E0C34ED9441279630B1657D8B552D",1)</f>
        <v>=DISPIMG("ID_DE6E0C34ED9441279630B1657D8B552D",1)</v>
      </c>
    </row>
    <row r="7" ht="62.25" spans="1:14">
      <c r="A7" s="29">
        <v>1</v>
      </c>
      <c r="B7" s="25">
        <v>100003</v>
      </c>
      <c r="C7" s="29">
        <v>1</v>
      </c>
      <c r="D7" s="29" t="s">
        <v>86</v>
      </c>
      <c r="E7" s="29" t="s">
        <v>42</v>
      </c>
      <c r="F7" s="19" t="s">
        <v>88</v>
      </c>
      <c r="G7" s="19">
        <v>1</v>
      </c>
      <c r="H7" s="19" t="s">
        <v>48</v>
      </c>
      <c r="I7" s="39"/>
      <c r="J7" s="39"/>
      <c r="K7" s="39">
        <v>1</v>
      </c>
      <c r="L7" s="39" t="b">
        <v>1</v>
      </c>
      <c r="M7" s="39" t="b">
        <v>1</v>
      </c>
      <c r="N7" s="40" t="str">
        <f>_xlfn.DISPIMG("ID_B21D2B2A481B469FBBECF51109241B0A",1)</f>
        <v>=DISPIMG("ID_B21D2B2A481B469FBBECF51109241B0A",1)</v>
      </c>
    </row>
    <row r="8" ht="117" spans="1:14">
      <c r="A8" s="29">
        <v>1</v>
      </c>
      <c r="B8" s="26">
        <v>450101</v>
      </c>
      <c r="C8" s="29">
        <v>1</v>
      </c>
      <c r="D8" s="26" t="s">
        <v>89</v>
      </c>
      <c r="E8" s="29" t="s">
        <v>42</v>
      </c>
      <c r="F8" s="19" t="s">
        <v>63</v>
      </c>
      <c r="G8" s="19">
        <v>1</v>
      </c>
      <c r="H8" s="19" t="s">
        <v>48</v>
      </c>
      <c r="K8" s="39">
        <v>1</v>
      </c>
      <c r="L8" s="39" t="b">
        <v>1</v>
      </c>
      <c r="M8" s="39" t="b">
        <v>1</v>
      </c>
      <c r="N8" s="40" t="str">
        <f>_xlfn.DISPIMG("ID_B21D2B2A481B469FBBECF51109241B0A",1)</f>
        <v>=DISPIMG("ID_B21D2B2A481B469FBBECF51109241B0A",1)</v>
      </c>
    </row>
    <row r="9" ht="51.35" spans="1:14">
      <c r="A9" s="29">
        <v>1</v>
      </c>
      <c r="B9" s="26">
        <v>450102</v>
      </c>
      <c r="C9" s="29">
        <v>1</v>
      </c>
      <c r="D9" s="34" t="s">
        <v>90</v>
      </c>
      <c r="E9" s="29" t="s">
        <v>42</v>
      </c>
      <c r="F9" s="19" t="s">
        <v>63</v>
      </c>
      <c r="G9" s="19">
        <v>1</v>
      </c>
      <c r="H9" s="19" t="s">
        <v>48</v>
      </c>
      <c r="K9" s="39">
        <v>1</v>
      </c>
      <c r="L9" s="39" t="b">
        <v>1</v>
      </c>
      <c r="M9" s="39" t="b">
        <v>1</v>
      </c>
      <c r="N9" s="40" t="str">
        <f>_xlfn.DISPIMG("ID_02B46886133B4720AC873E7ED4924F3B",1)</f>
        <v>=DISPIMG("ID_02B46886133B4720AC873E7ED4924F3B",1)</v>
      </c>
    </row>
    <row r="10" ht="117" spans="1:14">
      <c r="A10" s="29">
        <v>1</v>
      </c>
      <c r="B10" s="26">
        <v>450103</v>
      </c>
      <c r="C10" s="29">
        <v>1</v>
      </c>
      <c r="D10" s="26" t="s">
        <v>91</v>
      </c>
      <c r="E10" s="29" t="s">
        <v>42</v>
      </c>
      <c r="F10" s="19" t="s">
        <v>63</v>
      </c>
      <c r="G10" s="19">
        <v>1</v>
      </c>
      <c r="H10" s="19" t="s">
        <v>48</v>
      </c>
      <c r="K10" s="39">
        <v>1</v>
      </c>
      <c r="L10" s="39" t="b">
        <v>1</v>
      </c>
      <c r="M10" s="39" t="b">
        <v>1</v>
      </c>
      <c r="N10" s="40" t="str">
        <f>_xlfn.DISPIMG("ID_FA2D31673C634BB78E48C3E3B4AC0738",1)</f>
        <v>=DISPIMG("ID_FA2D31673C634BB78E48C3E3B4AC0738",1)</v>
      </c>
    </row>
    <row r="11" ht="51.35" spans="1:14">
      <c r="A11" s="29">
        <v>1</v>
      </c>
      <c r="B11" s="26">
        <v>450104</v>
      </c>
      <c r="C11" s="29">
        <v>1</v>
      </c>
      <c r="D11" s="34" t="s">
        <v>92</v>
      </c>
      <c r="E11" s="29" t="s">
        <v>42</v>
      </c>
      <c r="F11" s="19" t="s">
        <v>63</v>
      </c>
      <c r="G11" s="19">
        <v>1</v>
      </c>
      <c r="H11" s="19" t="s">
        <v>48</v>
      </c>
      <c r="K11" s="39">
        <v>1</v>
      </c>
      <c r="L11" s="39" t="b">
        <v>1</v>
      </c>
      <c r="M11" s="39" t="b">
        <v>1</v>
      </c>
      <c r="N11" s="40" t="str">
        <f>_xlfn.DISPIMG("ID_427E7661D0EA4E048599710A386D6E9D",1)</f>
        <v>=DISPIMG("ID_427E7661D0EA4E048599710A386D6E9D",1)</v>
      </c>
    </row>
    <row r="12" ht="62.25" spans="1:14">
      <c r="A12" s="29">
        <v>1</v>
      </c>
      <c r="B12" s="26">
        <v>450105</v>
      </c>
      <c r="C12" s="29">
        <v>1</v>
      </c>
      <c r="D12" s="26" t="s">
        <v>93</v>
      </c>
      <c r="E12" s="29" t="s">
        <v>42</v>
      </c>
      <c r="F12" s="19" t="s">
        <v>63</v>
      </c>
      <c r="G12" s="19">
        <v>1</v>
      </c>
      <c r="H12" s="19" t="s">
        <v>48</v>
      </c>
      <c r="K12" s="39">
        <v>1</v>
      </c>
      <c r="L12" s="39" t="b">
        <v>1</v>
      </c>
      <c r="M12" s="39" t="b">
        <v>1</v>
      </c>
      <c r="N12" s="40" t="str">
        <f>_xlfn.DISPIMG("ID_5EEEB453049940DEBE73420F1EF0A8EC",1)</f>
        <v>=DISPIMG("ID_5EEEB453049940DEBE73420F1EF0A8EC",1)</v>
      </c>
    </row>
    <row r="13" ht="51.35" spans="1:14">
      <c r="A13" s="29">
        <v>1</v>
      </c>
      <c r="B13" s="26">
        <v>450106</v>
      </c>
      <c r="C13" s="29">
        <v>1</v>
      </c>
      <c r="D13" s="34" t="s">
        <v>94</v>
      </c>
      <c r="E13" s="29" t="s">
        <v>42</v>
      </c>
      <c r="F13" s="19" t="s">
        <v>63</v>
      </c>
      <c r="G13" s="19">
        <v>1</v>
      </c>
      <c r="H13" s="19" t="s">
        <v>48</v>
      </c>
      <c r="K13" s="39">
        <v>1</v>
      </c>
      <c r="L13" s="39" t="b">
        <v>1</v>
      </c>
      <c r="M13" s="39" t="b">
        <v>1</v>
      </c>
      <c r="N13" s="40" t="str">
        <f>_xlfn.DISPIMG("ID_0F4174FFEF3E4C7BAFE8AB4778111C89",1)</f>
        <v>=DISPIMG("ID_0F4174FFEF3E4C7BAFE8AB4778111C89",1)</v>
      </c>
    </row>
    <row r="14" ht="92.25" spans="1:14">
      <c r="A14" s="29">
        <v>1</v>
      </c>
      <c r="B14" s="26">
        <v>450201</v>
      </c>
      <c r="C14" s="29">
        <v>1</v>
      </c>
      <c r="D14" s="26" t="s">
        <v>95</v>
      </c>
      <c r="E14" s="29" t="s">
        <v>42</v>
      </c>
      <c r="F14" s="19" t="s">
        <v>87</v>
      </c>
      <c r="G14" s="19">
        <v>1</v>
      </c>
      <c r="H14" s="19" t="s">
        <v>48</v>
      </c>
      <c r="K14" s="39">
        <v>1</v>
      </c>
      <c r="L14" s="39" t="b">
        <v>1</v>
      </c>
      <c r="M14" s="39" t="b">
        <v>1</v>
      </c>
      <c r="N14" s="40" t="str">
        <f t="shared" ref="N14:N18" si="0">_xlfn.DISPIMG("ID_3E72E9DFEEA14803B8AED009C53CB2A5",1)</f>
        <v>=DISPIMG("ID_3E72E9DFEEA14803B8AED009C53CB2A5",1)</v>
      </c>
    </row>
    <row r="15" ht="117" spans="1:14">
      <c r="A15" s="29">
        <v>1</v>
      </c>
      <c r="B15" s="26">
        <v>450202</v>
      </c>
      <c r="C15" s="29">
        <v>1</v>
      </c>
      <c r="D15" s="34" t="s">
        <v>96</v>
      </c>
      <c r="E15" s="29" t="s">
        <v>42</v>
      </c>
      <c r="F15" s="19" t="s">
        <v>87</v>
      </c>
      <c r="G15" s="19">
        <v>1</v>
      </c>
      <c r="H15" s="19" t="s">
        <v>48</v>
      </c>
      <c r="K15" s="39">
        <v>1</v>
      </c>
      <c r="L15" s="39" t="b">
        <v>1</v>
      </c>
      <c r="M15" s="39" t="b">
        <v>1</v>
      </c>
      <c r="N15" s="40" t="str">
        <f>_xlfn.DISPIMG("ID_313259228B634A45A49E32D36E6E3980",1)</f>
        <v>=DISPIMG("ID_313259228B634A45A49E32D36E6E3980",1)</v>
      </c>
    </row>
    <row r="16" ht="92.25" spans="1:14">
      <c r="A16" s="29">
        <v>1</v>
      </c>
      <c r="B16" s="26">
        <v>450203</v>
      </c>
      <c r="C16" s="29">
        <v>1</v>
      </c>
      <c r="D16" s="26" t="s">
        <v>97</v>
      </c>
      <c r="E16" s="29" t="s">
        <v>42</v>
      </c>
      <c r="F16" s="19" t="s">
        <v>87</v>
      </c>
      <c r="G16" s="19">
        <v>1</v>
      </c>
      <c r="H16" s="19" t="s">
        <v>48</v>
      </c>
      <c r="K16" s="39">
        <v>1</v>
      </c>
      <c r="L16" s="39" t="b">
        <v>1</v>
      </c>
      <c r="M16" s="39" t="b">
        <v>1</v>
      </c>
      <c r="N16" s="40" t="str">
        <f t="shared" si="0"/>
        <v>=DISPIMG("ID_3E72E9DFEEA14803B8AED009C53CB2A5",1)</v>
      </c>
    </row>
    <row r="17" ht="117" spans="1:14">
      <c r="A17" s="29">
        <v>1</v>
      </c>
      <c r="B17" s="26">
        <v>450204</v>
      </c>
      <c r="C17" s="29">
        <v>1</v>
      </c>
      <c r="D17" s="34" t="s">
        <v>98</v>
      </c>
      <c r="E17" s="29" t="s">
        <v>42</v>
      </c>
      <c r="F17" s="19" t="s">
        <v>87</v>
      </c>
      <c r="G17" s="19">
        <v>1</v>
      </c>
      <c r="H17" s="19" t="s">
        <v>48</v>
      </c>
      <c r="K17" s="39">
        <v>1</v>
      </c>
      <c r="L17" s="39" t="b">
        <v>1</v>
      </c>
      <c r="M17" s="39" t="b">
        <v>1</v>
      </c>
      <c r="N17" s="40" t="str">
        <f>_xlfn.DISPIMG("ID_A7F743AFE2FD46EAA09FF7404F510486",1)</f>
        <v>=DISPIMG("ID_A7F743AFE2FD46EAA09FF7404F510486",1)</v>
      </c>
    </row>
    <row r="18" ht="92.25" spans="1:14">
      <c r="A18" s="29">
        <v>1</v>
      </c>
      <c r="B18" s="26">
        <v>450205</v>
      </c>
      <c r="C18" s="29">
        <v>1</v>
      </c>
      <c r="D18" s="26" t="s">
        <v>99</v>
      </c>
      <c r="E18" s="29" t="s">
        <v>42</v>
      </c>
      <c r="F18" s="19" t="s">
        <v>87</v>
      </c>
      <c r="G18" s="19">
        <v>1</v>
      </c>
      <c r="H18" s="19" t="s">
        <v>48</v>
      </c>
      <c r="K18" s="39">
        <v>1</v>
      </c>
      <c r="L18" s="39" t="b">
        <v>1</v>
      </c>
      <c r="M18" s="39" t="b">
        <v>1</v>
      </c>
      <c r="N18" s="40" t="str">
        <f t="shared" si="0"/>
        <v>=DISPIMG("ID_3E72E9DFEEA14803B8AED009C53CB2A5",1)</v>
      </c>
    </row>
    <row r="19" ht="92.25" spans="1:14">
      <c r="A19" s="29">
        <v>1</v>
      </c>
      <c r="B19" s="26">
        <v>450206</v>
      </c>
      <c r="C19" s="29">
        <v>1</v>
      </c>
      <c r="D19" s="34" t="s">
        <v>100</v>
      </c>
      <c r="E19" s="29" t="s">
        <v>42</v>
      </c>
      <c r="F19" s="19" t="s">
        <v>87</v>
      </c>
      <c r="G19" s="19">
        <v>1</v>
      </c>
      <c r="H19" s="19" t="s">
        <v>48</v>
      </c>
      <c r="K19" s="39">
        <v>1</v>
      </c>
      <c r="L19" s="39" t="b">
        <v>1</v>
      </c>
      <c r="M19" s="39" t="b">
        <v>1</v>
      </c>
      <c r="N19" s="40" t="str">
        <f>_xlfn.DISPIMG("ID_1650E3A3D5A54E14A24702D844F4E9B6",1)</f>
        <v>=DISPIMG("ID_1650E3A3D5A54E14A24702D844F4E9B6",1)</v>
      </c>
    </row>
    <row r="20" ht="117" spans="1:14">
      <c r="A20" s="29">
        <v>1</v>
      </c>
      <c r="B20" s="26">
        <v>450301</v>
      </c>
      <c r="C20" s="29">
        <v>1</v>
      </c>
      <c r="D20" s="26" t="s">
        <v>101</v>
      </c>
      <c r="E20" s="29" t="s">
        <v>42</v>
      </c>
      <c r="F20" s="19" t="s">
        <v>88</v>
      </c>
      <c r="G20" s="19">
        <v>1</v>
      </c>
      <c r="H20" s="19" t="s">
        <v>48</v>
      </c>
      <c r="K20" s="39">
        <v>1</v>
      </c>
      <c r="L20" s="39" t="b">
        <v>1</v>
      </c>
      <c r="M20" s="39" t="b">
        <v>1</v>
      </c>
      <c r="N20" s="40" t="str">
        <f t="shared" ref="N20:N24" si="1">_xlfn.DISPIMG("ID_117E4FFD1E004BD08DBB6DF4DC2B8780",1)</f>
        <v>=DISPIMG("ID_117E4FFD1E004BD08DBB6DF4DC2B8780",1)</v>
      </c>
    </row>
    <row r="21" ht="117" spans="1:14">
      <c r="A21" s="29">
        <v>1</v>
      </c>
      <c r="B21" s="26">
        <v>450302</v>
      </c>
      <c r="C21" s="29">
        <v>1</v>
      </c>
      <c r="D21" s="34" t="s">
        <v>102</v>
      </c>
      <c r="E21" s="29" t="s">
        <v>42</v>
      </c>
      <c r="F21" s="19" t="s">
        <v>88</v>
      </c>
      <c r="G21" s="19">
        <v>1</v>
      </c>
      <c r="H21" s="19" t="s">
        <v>48</v>
      </c>
      <c r="K21" s="39">
        <v>1</v>
      </c>
      <c r="L21" s="39" t="b">
        <v>1</v>
      </c>
      <c r="M21" s="39" t="b">
        <v>1</v>
      </c>
      <c r="N21" s="40" t="str">
        <f>_xlfn.DISPIMG("ID_5EBA871BBDB145CCB718AFBCD11E29DD",1)</f>
        <v>=DISPIMG("ID_5EBA871BBDB145CCB718AFBCD11E29DD",1)</v>
      </c>
    </row>
    <row r="22" ht="117" spans="1:14">
      <c r="A22" s="29">
        <v>1</v>
      </c>
      <c r="B22" s="26">
        <v>450303</v>
      </c>
      <c r="C22" s="29">
        <v>1</v>
      </c>
      <c r="D22" s="26" t="s">
        <v>103</v>
      </c>
      <c r="E22" s="29" t="s">
        <v>42</v>
      </c>
      <c r="F22" s="19" t="s">
        <v>88</v>
      </c>
      <c r="G22" s="19">
        <v>1</v>
      </c>
      <c r="H22" s="19" t="s">
        <v>48</v>
      </c>
      <c r="K22" s="39">
        <v>1</v>
      </c>
      <c r="L22" s="39" t="b">
        <v>1</v>
      </c>
      <c r="M22" s="39" t="b">
        <v>1</v>
      </c>
      <c r="N22" s="40" t="str">
        <f t="shared" si="1"/>
        <v>=DISPIMG("ID_117E4FFD1E004BD08DBB6DF4DC2B8780",1)</v>
      </c>
    </row>
    <row r="23" ht="117" spans="1:14">
      <c r="A23" s="29">
        <v>1</v>
      </c>
      <c r="B23" s="26">
        <v>450304</v>
      </c>
      <c r="C23" s="29">
        <v>1</v>
      </c>
      <c r="D23" s="34" t="s">
        <v>104</v>
      </c>
      <c r="E23" s="29" t="s">
        <v>42</v>
      </c>
      <c r="F23" s="19" t="s">
        <v>88</v>
      </c>
      <c r="G23" s="19">
        <v>1</v>
      </c>
      <c r="H23" s="19" t="s">
        <v>48</v>
      </c>
      <c r="K23" s="39">
        <v>1</v>
      </c>
      <c r="L23" s="39" t="b">
        <v>1</v>
      </c>
      <c r="M23" s="39" t="b">
        <v>1</v>
      </c>
      <c r="N23" s="40" t="str">
        <f>_xlfn.DISPIMG("ID_C22345BBE7494B58836CA07CC6F588D1",1)</f>
        <v>=DISPIMG("ID_C22345BBE7494B58836CA07CC6F588D1",1)</v>
      </c>
    </row>
    <row r="24" ht="117" spans="1:14">
      <c r="A24" s="29">
        <v>1</v>
      </c>
      <c r="B24" s="26">
        <v>450305</v>
      </c>
      <c r="C24" s="29">
        <v>1</v>
      </c>
      <c r="D24" s="26" t="s">
        <v>105</v>
      </c>
      <c r="E24" s="29" t="s">
        <v>42</v>
      </c>
      <c r="F24" s="19" t="s">
        <v>88</v>
      </c>
      <c r="G24" s="19">
        <v>1</v>
      </c>
      <c r="H24" s="19" t="s">
        <v>48</v>
      </c>
      <c r="K24" s="39">
        <v>1</v>
      </c>
      <c r="L24" s="39" t="b">
        <v>1</v>
      </c>
      <c r="M24" s="39" t="b">
        <v>1</v>
      </c>
      <c r="N24" s="40" t="str">
        <f t="shared" si="1"/>
        <v>=DISPIMG("ID_117E4FFD1E004BD08DBB6DF4DC2B8780",1)</v>
      </c>
    </row>
    <row r="25" ht="117" spans="1:14">
      <c r="A25" s="29">
        <v>1</v>
      </c>
      <c r="B25" s="26">
        <v>450306</v>
      </c>
      <c r="C25" s="29">
        <v>1</v>
      </c>
      <c r="D25" s="34" t="s">
        <v>106</v>
      </c>
      <c r="E25" s="29" t="s">
        <v>42</v>
      </c>
      <c r="F25" s="19" t="s">
        <v>88</v>
      </c>
      <c r="G25" s="19">
        <v>1</v>
      </c>
      <c r="H25" s="19" t="s">
        <v>48</v>
      </c>
      <c r="K25" s="39">
        <v>1</v>
      </c>
      <c r="L25" s="39" t="b">
        <v>1</v>
      </c>
      <c r="M25" s="39" t="b">
        <v>1</v>
      </c>
      <c r="N25" s="40" t="str">
        <f>_xlfn.DISPIMG("ID_C8F1E574379A4424AEAA3E3B19B99209",1)</f>
        <v>=DISPIMG("ID_C8F1E574379A4424AEAA3E3B19B99209",1)</v>
      </c>
    </row>
    <row r="26" ht="61.5" spans="1:14">
      <c r="A26" s="29">
        <v>1</v>
      </c>
      <c r="B26" s="26">
        <v>450401</v>
      </c>
      <c r="C26" s="29">
        <v>1</v>
      </c>
      <c r="D26" s="26" t="s">
        <v>107</v>
      </c>
      <c r="E26" s="29" t="s">
        <v>42</v>
      </c>
      <c r="F26" s="19" t="s">
        <v>63</v>
      </c>
      <c r="G26" s="19">
        <v>1</v>
      </c>
      <c r="H26" s="19" t="s">
        <v>48</v>
      </c>
      <c r="K26" s="39">
        <v>1</v>
      </c>
      <c r="L26" s="39" t="b">
        <v>1</v>
      </c>
      <c r="M26" s="39" t="b">
        <v>1</v>
      </c>
      <c r="N26" s="40" t="str">
        <f>_xlfn.DISPIMG("ID_0ADD07DFF37D4438BA2984CC6B50DED7",1)</f>
        <v>=DISPIMG("ID_0ADD07DFF37D4438BA2984CC6B50DED7",1)</v>
      </c>
    </row>
    <row r="27" ht="61.4" spans="1:14">
      <c r="A27" s="29">
        <v>1</v>
      </c>
      <c r="B27" s="26">
        <v>450501</v>
      </c>
      <c r="C27" s="29">
        <v>1</v>
      </c>
      <c r="D27" s="26" t="s">
        <v>108</v>
      </c>
      <c r="E27" s="29" t="s">
        <v>42</v>
      </c>
      <c r="F27" s="19" t="s">
        <v>63</v>
      </c>
      <c r="G27" s="19">
        <v>1</v>
      </c>
      <c r="H27" s="19" t="s">
        <v>48</v>
      </c>
      <c r="K27" s="39">
        <v>1</v>
      </c>
      <c r="L27" s="39" t="b">
        <v>1</v>
      </c>
      <c r="M27" s="39" t="b">
        <v>1</v>
      </c>
      <c r="N27" s="40" t="str">
        <f>_xlfn.DISPIMG("ID_A4461C8310624320BF13983C26F8BCE0",1)</f>
        <v>=DISPIMG("ID_A4461C8310624320BF13983C26F8BCE0",1)</v>
      </c>
    </row>
    <row r="28" ht="78.85" spans="1:14">
      <c r="A28" s="29">
        <v>1</v>
      </c>
      <c r="B28" s="26">
        <v>450601</v>
      </c>
      <c r="C28" s="29">
        <v>1</v>
      </c>
      <c r="D28" s="26" t="s">
        <v>109</v>
      </c>
      <c r="E28" s="29" t="s">
        <v>42</v>
      </c>
      <c r="F28" s="19" t="s">
        <v>88</v>
      </c>
      <c r="G28" s="19">
        <v>1</v>
      </c>
      <c r="H28" s="19" t="s">
        <v>48</v>
      </c>
      <c r="K28" s="39">
        <v>1</v>
      </c>
      <c r="L28" s="39" t="b">
        <v>1</v>
      </c>
      <c r="M28" s="39" t="b">
        <v>1</v>
      </c>
      <c r="N28" s="40" t="str">
        <f>_xlfn.DISPIMG("ID_2553E170C9E346DF8AE9B4CE86029BF4",1)</f>
        <v>=DISPIMG("ID_2553E170C9E346DF8AE9B4CE86029BF4",1)</v>
      </c>
    </row>
    <row r="29" ht="62.25" spans="1:14">
      <c r="A29" s="29">
        <v>1</v>
      </c>
      <c r="B29" s="26">
        <v>100001</v>
      </c>
      <c r="C29" s="29">
        <v>1</v>
      </c>
      <c r="D29" s="26" t="s">
        <v>110</v>
      </c>
      <c r="E29" s="29" t="s">
        <v>42</v>
      </c>
      <c r="F29" s="19" t="s">
        <v>63</v>
      </c>
      <c r="G29" s="19">
        <v>1</v>
      </c>
      <c r="H29" s="19" t="s">
        <v>48</v>
      </c>
      <c r="K29" s="39">
        <v>1</v>
      </c>
      <c r="L29" s="39" t="b">
        <v>1</v>
      </c>
      <c r="M29" s="39" t="b">
        <v>1</v>
      </c>
      <c r="N29" s="40" t="str">
        <f t="shared" ref="N29:N33" si="2">_xlfn.DISPIMG("ID_B21D2B2A481B469FBBECF51109241B0A",1)</f>
        <v>=DISPIMG("ID_B21D2B2A481B469FBBECF51109241B0A",1)</v>
      </c>
    </row>
    <row r="30" ht="62.25" spans="1:14">
      <c r="A30" s="29">
        <v>1</v>
      </c>
      <c r="B30" s="26">
        <v>100301</v>
      </c>
      <c r="C30" s="29">
        <v>1</v>
      </c>
      <c r="D30" s="26" t="s">
        <v>111</v>
      </c>
      <c r="E30" s="29" t="s">
        <v>42</v>
      </c>
      <c r="F30" s="19" t="s">
        <v>63</v>
      </c>
      <c r="G30" s="19">
        <v>1</v>
      </c>
      <c r="H30" s="19" t="s">
        <v>48</v>
      </c>
      <c r="K30" s="39">
        <v>1</v>
      </c>
      <c r="L30" s="39" t="b">
        <v>1</v>
      </c>
      <c r="M30" s="39" t="b">
        <v>1</v>
      </c>
      <c r="N30" s="40" t="str">
        <f t="shared" si="2"/>
        <v>=DISPIMG("ID_B21D2B2A481B469FBBECF51109241B0A",1)</v>
      </c>
    </row>
    <row r="31" ht="62.25" spans="1:14">
      <c r="A31" s="29">
        <v>1</v>
      </c>
      <c r="B31" s="26">
        <v>100501</v>
      </c>
      <c r="C31" s="29">
        <v>1</v>
      </c>
      <c r="D31" s="26" t="s">
        <v>112</v>
      </c>
      <c r="E31" s="29" t="s">
        <v>42</v>
      </c>
      <c r="F31" s="19" t="s">
        <v>63</v>
      </c>
      <c r="G31" s="19">
        <v>1</v>
      </c>
      <c r="H31" s="19" t="s">
        <v>48</v>
      </c>
      <c r="K31" s="39">
        <v>1</v>
      </c>
      <c r="L31" s="39" t="b">
        <v>1</v>
      </c>
      <c r="M31" s="39" t="b">
        <v>1</v>
      </c>
      <c r="N31" s="40" t="str">
        <f t="shared" si="2"/>
        <v>=DISPIMG("ID_B21D2B2A481B469FBBECF51109241B0A",1)</v>
      </c>
    </row>
    <row r="32" ht="62.25" spans="1:14">
      <c r="A32" s="29" t="s">
        <v>113</v>
      </c>
      <c r="B32" s="26">
        <v>101001</v>
      </c>
      <c r="C32" s="29">
        <v>1</v>
      </c>
      <c r="D32" s="26" t="s">
        <v>114</v>
      </c>
      <c r="E32" s="29" t="s">
        <v>42</v>
      </c>
      <c r="F32" s="19" t="s">
        <v>63</v>
      </c>
      <c r="G32" s="19">
        <v>1</v>
      </c>
      <c r="H32" s="19" t="s">
        <v>48</v>
      </c>
      <c r="K32" s="39">
        <v>1</v>
      </c>
      <c r="L32" s="39" t="b">
        <v>1</v>
      </c>
      <c r="M32" s="39" t="b">
        <v>1</v>
      </c>
      <c r="N32" s="40" t="str">
        <f t="shared" si="2"/>
        <v>=DISPIMG("ID_B21D2B2A481B469FBBECF51109241B0A",1)</v>
      </c>
    </row>
    <row r="33" ht="62.25" spans="1:14">
      <c r="A33" s="29">
        <v>1</v>
      </c>
      <c r="B33" s="26">
        <v>100901</v>
      </c>
      <c r="C33" s="29">
        <v>1</v>
      </c>
      <c r="D33" s="26" t="s">
        <v>115</v>
      </c>
      <c r="E33" s="29" t="s">
        <v>42</v>
      </c>
      <c r="F33" s="19" t="s">
        <v>63</v>
      </c>
      <c r="G33" s="19">
        <v>1</v>
      </c>
      <c r="H33" s="19" t="s">
        <v>48</v>
      </c>
      <c r="K33" s="39">
        <v>1</v>
      </c>
      <c r="L33" s="39" t="b">
        <v>1</v>
      </c>
      <c r="M33" s="39" t="b">
        <v>1</v>
      </c>
      <c r="N33" s="40" t="str">
        <f t="shared" si="2"/>
        <v>=DISPIMG("ID_B21D2B2A481B469FBBECF51109241B0A",1)</v>
      </c>
    </row>
    <row r="34" ht="117" spans="1:14">
      <c r="A34" s="35">
        <v>0</v>
      </c>
      <c r="B34" s="36">
        <v>101</v>
      </c>
      <c r="C34" s="35">
        <v>1</v>
      </c>
      <c r="D34" s="36" t="s">
        <v>69</v>
      </c>
      <c r="E34" s="37" t="s">
        <v>42</v>
      </c>
      <c r="F34" s="38" t="s">
        <v>63</v>
      </c>
      <c r="G34" s="35">
        <v>1</v>
      </c>
      <c r="H34" s="35" t="s">
        <v>48</v>
      </c>
      <c r="I34" s="35"/>
      <c r="J34" s="35"/>
      <c r="K34" s="35">
        <v>1</v>
      </c>
      <c r="L34" s="41" t="b">
        <v>1</v>
      </c>
      <c r="M34" s="41" t="b">
        <v>1</v>
      </c>
      <c r="N34" s="35" t="str">
        <f>_xlfn.DISPIMG("ID_A831598AEE024989AFC91622758D1395",1)</f>
        <v>=DISPIMG("ID_A831598AEE024989AFC91622758D1395",1)</v>
      </c>
    </row>
  </sheetData>
  <dataValidations count="1">
    <dataValidation type="list" allowBlank="1" showInputMessage="1" showErrorMessage="1" sqref="C4:M4 O4:P4">
      <formula1>数据类型!$B$2:$B$51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"/>
  <sheetViews>
    <sheetView zoomScale="85" zoomScaleNormal="85" workbookViewId="0">
      <selection activeCell="E15" sqref="E15"/>
    </sheetView>
  </sheetViews>
  <sheetFormatPr defaultColWidth="9" defaultRowHeight="13.5"/>
  <cols>
    <col min="1" max="1" width="43.375" style="21" customWidth="1"/>
    <col min="2" max="4" width="20.5" style="21" customWidth="1"/>
    <col min="5" max="5" width="16.75" style="21" customWidth="1"/>
    <col min="6" max="6" width="11.75" style="22" customWidth="1"/>
    <col min="7" max="7" width="22" style="21" customWidth="1"/>
    <col min="8" max="8" width="13.75" style="21" customWidth="1"/>
    <col min="9" max="9" width="13" style="21" customWidth="1"/>
    <col min="10" max="10" width="34.8916666666667" style="21" customWidth="1"/>
    <col min="11" max="11" width="22.3916666666667" style="21" customWidth="1"/>
    <col min="12" max="12" width="14.125" style="21" customWidth="1"/>
    <col min="13" max="13" width="13.5" style="21" customWidth="1"/>
    <col min="14" max="14" width="19.4833333333333" style="21" customWidth="1"/>
    <col min="15" max="16384" width="9" style="21"/>
  </cols>
  <sheetData>
    <row r="1" ht="114" customHeight="1" spans="1:16">
      <c r="A1" s="3" t="s">
        <v>0</v>
      </c>
      <c r="B1" s="4" t="s">
        <v>116</v>
      </c>
      <c r="C1" s="17" t="s">
        <v>117</v>
      </c>
      <c r="D1" s="5" t="s">
        <v>3</v>
      </c>
      <c r="E1" s="6" t="s">
        <v>4</v>
      </c>
      <c r="F1" s="23" t="s">
        <v>5</v>
      </c>
      <c r="G1" s="7" t="s">
        <v>6</v>
      </c>
      <c r="H1" s="7" t="s">
        <v>118</v>
      </c>
      <c r="I1" s="7" t="s">
        <v>8</v>
      </c>
      <c r="J1" s="7" t="s">
        <v>9</v>
      </c>
      <c r="K1" s="7" t="s">
        <v>10</v>
      </c>
      <c r="L1" s="7" t="s">
        <v>56</v>
      </c>
      <c r="M1" s="7" t="s">
        <v>12</v>
      </c>
      <c r="N1" s="7" t="s">
        <v>13</v>
      </c>
      <c r="O1" s="7" t="s">
        <v>14</v>
      </c>
      <c r="P1" s="7" t="s">
        <v>15</v>
      </c>
    </row>
    <row r="2" ht="14.25" spans="1:16">
      <c r="A2" s="8" t="s">
        <v>16</v>
      </c>
      <c r="B2" s="9">
        <v>1</v>
      </c>
      <c r="C2" s="9">
        <v>1</v>
      </c>
      <c r="D2" s="9">
        <v>0</v>
      </c>
      <c r="E2" s="9">
        <v>2</v>
      </c>
      <c r="F2" s="24">
        <v>2</v>
      </c>
      <c r="G2" s="10">
        <v>2</v>
      </c>
      <c r="H2" s="10">
        <v>2</v>
      </c>
      <c r="I2" s="10">
        <v>2</v>
      </c>
      <c r="J2" s="10">
        <v>2</v>
      </c>
      <c r="K2" s="10">
        <v>2</v>
      </c>
      <c r="L2" s="10">
        <v>2</v>
      </c>
      <c r="M2" s="10">
        <v>2</v>
      </c>
      <c r="N2" s="10">
        <v>2</v>
      </c>
      <c r="O2" s="10">
        <v>2</v>
      </c>
      <c r="P2" s="10">
        <v>3</v>
      </c>
    </row>
    <row r="3" ht="14.25" spans="1:16">
      <c r="A3" s="8" t="s">
        <v>17</v>
      </c>
      <c r="B3" s="9" t="s">
        <v>119</v>
      </c>
      <c r="C3" s="9" t="s">
        <v>19</v>
      </c>
      <c r="D3" s="9" t="s">
        <v>20</v>
      </c>
      <c r="E3" s="9" t="s">
        <v>21</v>
      </c>
      <c r="F3" s="24" t="s">
        <v>22</v>
      </c>
      <c r="G3" s="10" t="s">
        <v>23</v>
      </c>
      <c r="H3" s="10" t="s">
        <v>24</v>
      </c>
      <c r="I3" s="10" t="s">
        <v>25</v>
      </c>
      <c r="J3" s="10" t="s">
        <v>26</v>
      </c>
      <c r="K3" s="10" t="s">
        <v>27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32</v>
      </c>
    </row>
    <row r="4" ht="14.25" spans="1:16">
      <c r="A4" s="8" t="s">
        <v>33</v>
      </c>
      <c r="B4" s="8" t="s">
        <v>34</v>
      </c>
      <c r="C4" s="8" t="s">
        <v>34</v>
      </c>
      <c r="D4" s="8" t="s">
        <v>35</v>
      </c>
      <c r="E4" s="8" t="s">
        <v>36</v>
      </c>
      <c r="F4" s="8" t="s">
        <v>36</v>
      </c>
      <c r="G4" s="8" t="s">
        <v>34</v>
      </c>
      <c r="H4" s="8" t="s">
        <v>36</v>
      </c>
      <c r="I4" s="8" t="s">
        <v>37</v>
      </c>
      <c r="J4" s="8" t="s">
        <v>38</v>
      </c>
      <c r="K4" s="8" t="s">
        <v>34</v>
      </c>
      <c r="L4" s="8" t="s">
        <v>39</v>
      </c>
      <c r="M4" s="8" t="s">
        <v>39</v>
      </c>
      <c r="N4" s="10" t="s">
        <v>40</v>
      </c>
      <c r="O4" s="8" t="s">
        <v>39</v>
      </c>
      <c r="P4" s="8" t="s">
        <v>39</v>
      </c>
    </row>
    <row r="5" s="21" customFormat="1" ht="33.3" spans="1:14">
      <c r="A5" s="21">
        <v>1</v>
      </c>
      <c r="B5" s="21">
        <v>4001</v>
      </c>
      <c r="C5" s="21">
        <v>1</v>
      </c>
      <c r="D5" s="21" t="s">
        <v>120</v>
      </c>
      <c r="E5" s="21" t="s">
        <v>42</v>
      </c>
      <c r="F5" s="22" t="s">
        <v>121</v>
      </c>
      <c r="G5" s="21">
        <v>12</v>
      </c>
      <c r="H5" s="21" t="s">
        <v>122</v>
      </c>
      <c r="I5" s="21" t="s">
        <v>42</v>
      </c>
      <c r="K5" s="21">
        <v>1</v>
      </c>
      <c r="L5" s="21" t="b">
        <v>1</v>
      </c>
      <c r="M5" s="21" t="b">
        <v>1</v>
      </c>
      <c r="N5" s="21" t="str">
        <f>_xlfn.DISPIMG("ID_34DE48E543EE4C9AA1105D48FE110B1C",1)</f>
        <v>=DISPIMG("ID_34DE48E543EE4C9AA1105D48FE110B1C",1)</v>
      </c>
    </row>
    <row r="6" s="21" customFormat="1" ht="33.5" spans="1:14">
      <c r="A6" s="21">
        <v>1</v>
      </c>
      <c r="B6" s="21">
        <v>4003</v>
      </c>
      <c r="C6" s="21">
        <v>3</v>
      </c>
      <c r="D6" s="21" t="s">
        <v>123</v>
      </c>
      <c r="E6" s="21" t="s">
        <v>42</v>
      </c>
      <c r="F6" s="22" t="s">
        <v>121</v>
      </c>
      <c r="G6" s="21">
        <v>12</v>
      </c>
      <c r="H6" s="21" t="s">
        <v>122</v>
      </c>
      <c r="I6" s="21" t="s">
        <v>42</v>
      </c>
      <c r="K6" s="21">
        <v>1.5</v>
      </c>
      <c r="L6" s="21" t="b">
        <v>1</v>
      </c>
      <c r="M6" s="21" t="b">
        <v>1</v>
      </c>
      <c r="N6" s="21" t="str">
        <f>_xlfn.DISPIMG("ID_EAA8DB7BB74F428C8066EAFDD8962BEC",1)</f>
        <v>=DISPIMG("ID_EAA8DB7BB74F428C8066EAFDD8962BEC",1)</v>
      </c>
    </row>
    <row r="7" s="21" customFormat="1" ht="18.6" spans="1:14">
      <c r="A7" s="21">
        <v>1</v>
      </c>
      <c r="B7" s="21">
        <v>4004</v>
      </c>
      <c r="C7" s="21">
        <v>4</v>
      </c>
      <c r="D7" s="21" t="s">
        <v>124</v>
      </c>
      <c r="E7" s="21" t="s">
        <v>42</v>
      </c>
      <c r="F7" s="22" t="s">
        <v>125</v>
      </c>
      <c r="G7" s="21">
        <v>12</v>
      </c>
      <c r="H7" s="21" t="s">
        <v>122</v>
      </c>
      <c r="I7" s="21" t="s">
        <v>42</v>
      </c>
      <c r="K7" s="21">
        <v>1</v>
      </c>
      <c r="L7" s="21" t="b">
        <v>1</v>
      </c>
      <c r="M7" s="21" t="b">
        <v>1</v>
      </c>
      <c r="N7" s="21" t="str">
        <f>_xlfn.DISPIMG("ID_180A1A64A691431C977DEE2E74F5A8A7",1)</f>
        <v>=DISPIMG("ID_180A1A64A691431C977DEE2E74F5A8A7",1)</v>
      </c>
    </row>
    <row r="8" ht="113" spans="1:14">
      <c r="A8" s="21">
        <v>1</v>
      </c>
      <c r="B8" s="21">
        <v>4005</v>
      </c>
      <c r="C8" s="21">
        <v>1</v>
      </c>
      <c r="D8" s="21" t="s">
        <v>126</v>
      </c>
      <c r="E8" s="21" t="s">
        <v>42</v>
      </c>
      <c r="F8" s="22" t="s">
        <v>127</v>
      </c>
      <c r="G8" s="21">
        <v>1</v>
      </c>
      <c r="H8" s="21" t="s">
        <v>48</v>
      </c>
      <c r="I8" s="21" t="s">
        <v>42</v>
      </c>
      <c r="K8" s="21">
        <v>1</v>
      </c>
      <c r="L8" s="21" t="b">
        <v>1</v>
      </c>
      <c r="M8" s="21" t="b">
        <v>1</v>
      </c>
      <c r="N8" s="21" t="str">
        <f t="shared" ref="N8:N10" si="0">_xlfn.DISPIMG("ID_9124E4D0DF134B80B13362422C801492",1)</f>
        <v>=DISPIMG("ID_9124E4D0DF134B80B13362422C801492",1)</v>
      </c>
    </row>
    <row r="9" ht="113" spans="1:14">
      <c r="A9" s="21">
        <v>1</v>
      </c>
      <c r="B9" s="21">
        <v>4006</v>
      </c>
      <c r="C9" s="21">
        <v>3</v>
      </c>
      <c r="D9" s="21" t="s">
        <v>128</v>
      </c>
      <c r="E9" s="21" t="s">
        <v>42</v>
      </c>
      <c r="F9" s="22" t="s">
        <v>127</v>
      </c>
      <c r="G9" s="21">
        <v>1</v>
      </c>
      <c r="H9" s="21" t="s">
        <v>48</v>
      </c>
      <c r="I9" s="21" t="s">
        <v>42</v>
      </c>
      <c r="K9" s="21">
        <v>1</v>
      </c>
      <c r="L9" s="21" t="b">
        <v>1</v>
      </c>
      <c r="M9" s="21" t="b">
        <v>1</v>
      </c>
      <c r="N9" s="21" t="str">
        <f t="shared" si="0"/>
        <v>=DISPIMG("ID_9124E4D0DF134B80B13362422C801492",1)</v>
      </c>
    </row>
    <row r="10" ht="113" spans="1:14">
      <c r="A10" s="21">
        <v>1</v>
      </c>
      <c r="B10" s="21">
        <v>4007</v>
      </c>
      <c r="C10" s="21">
        <v>4</v>
      </c>
      <c r="D10" s="21" t="s">
        <v>129</v>
      </c>
      <c r="E10" s="21" t="s">
        <v>42</v>
      </c>
      <c r="F10" s="22" t="s">
        <v>127</v>
      </c>
      <c r="G10" s="21">
        <v>1</v>
      </c>
      <c r="H10" s="21" t="s">
        <v>48</v>
      </c>
      <c r="I10" s="21" t="s">
        <v>42</v>
      </c>
      <c r="K10" s="21">
        <v>1</v>
      </c>
      <c r="L10" s="21" t="b">
        <v>1</v>
      </c>
      <c r="M10" s="21" t="b">
        <v>1</v>
      </c>
      <c r="N10" s="21" t="str">
        <f t="shared" si="0"/>
        <v>=DISPIMG("ID_9124E4D0DF134B80B13362422C801492",1)</v>
      </c>
    </row>
    <row r="11" ht="48.35" spans="1:14">
      <c r="A11" s="21">
        <v>1</v>
      </c>
      <c r="B11" s="21">
        <v>1001</v>
      </c>
      <c r="C11" s="21">
        <v>1</v>
      </c>
      <c r="D11" s="21" t="s">
        <v>130</v>
      </c>
      <c r="E11" s="21" t="s">
        <v>42</v>
      </c>
      <c r="F11" s="22" t="s">
        <v>131</v>
      </c>
      <c r="G11" s="21">
        <v>1</v>
      </c>
      <c r="H11" s="21" t="s">
        <v>48</v>
      </c>
      <c r="I11" s="21" t="s">
        <v>42</v>
      </c>
      <c r="K11" s="21">
        <v>1</v>
      </c>
      <c r="L11" s="21" t="b">
        <v>1</v>
      </c>
      <c r="M11" s="21" t="b">
        <v>1</v>
      </c>
      <c r="N11" s="21" t="str">
        <f>_xlfn.DISPIMG("ID_C2923B1264F94CAFB84089AA2A4ED65B",1)</f>
        <v>=DISPIMG("ID_C2923B1264F94CAFB84089AA2A4ED65B",1)</v>
      </c>
    </row>
    <row r="12" ht="90.85" spans="1:14">
      <c r="A12" s="21">
        <v>1</v>
      </c>
      <c r="B12" s="25">
        <v>100001</v>
      </c>
      <c r="C12" s="21">
        <v>1</v>
      </c>
      <c r="D12" s="21" t="s">
        <v>132</v>
      </c>
      <c r="E12" s="21" t="s">
        <v>42</v>
      </c>
      <c r="F12" s="22" t="s">
        <v>133</v>
      </c>
      <c r="G12" s="21">
        <v>1</v>
      </c>
      <c r="H12" s="21" t="s">
        <v>48</v>
      </c>
      <c r="I12" s="21" t="s">
        <v>42</v>
      </c>
      <c r="K12" s="21">
        <v>1</v>
      </c>
      <c r="L12" s="21" t="b">
        <v>1</v>
      </c>
      <c r="M12" s="21" t="b">
        <v>1</v>
      </c>
      <c r="N12" s="21" t="str">
        <f>_xlfn.DISPIMG("ID_31DFA73456E24538B012C1A413189B55",1)</f>
        <v>=DISPIMG("ID_31DFA73456E24538B012C1A413189B55",1)</v>
      </c>
    </row>
    <row r="13" ht="66.25" spans="1:14">
      <c r="A13" s="21">
        <v>1</v>
      </c>
      <c r="B13" s="26">
        <v>101001</v>
      </c>
      <c r="C13" s="21">
        <v>1</v>
      </c>
      <c r="D13" s="21" t="s">
        <v>134</v>
      </c>
      <c r="E13" s="21" t="s">
        <v>42</v>
      </c>
      <c r="F13" s="22" t="s">
        <v>135</v>
      </c>
      <c r="G13" s="21">
        <v>1</v>
      </c>
      <c r="H13" s="21" t="s">
        <v>48</v>
      </c>
      <c r="I13" s="21" t="s">
        <v>42</v>
      </c>
      <c r="K13" s="21">
        <v>1</v>
      </c>
      <c r="L13" s="21" t="b">
        <v>1</v>
      </c>
      <c r="M13" s="21" t="b">
        <v>1</v>
      </c>
      <c r="N13" s="21" t="str">
        <f>_xlfn.DISPIMG("ID_05FBD9B3867B4F6699B1995FF1D36E0C",1)</f>
        <v>=DISPIMG("ID_05FBD9B3867B4F6699B1995FF1D36E0C",1)</v>
      </c>
    </row>
    <row r="14" ht="49.3" spans="1:14">
      <c r="A14" s="21">
        <v>1</v>
      </c>
      <c r="B14" s="26">
        <v>100901</v>
      </c>
      <c r="C14" s="21">
        <v>1</v>
      </c>
      <c r="D14" s="21" t="s">
        <v>136</v>
      </c>
      <c r="E14" s="21" t="s">
        <v>42</v>
      </c>
      <c r="F14" s="22" t="s">
        <v>137</v>
      </c>
      <c r="G14" s="21">
        <v>1</v>
      </c>
      <c r="H14" s="21" t="s">
        <v>138</v>
      </c>
      <c r="I14" s="21" t="s">
        <v>42</v>
      </c>
      <c r="K14" s="21">
        <v>1</v>
      </c>
      <c r="L14" s="21" t="b">
        <v>1</v>
      </c>
      <c r="M14" s="21" t="b">
        <v>1</v>
      </c>
      <c r="N14" s="21" t="str">
        <f>_xlfn.DISPIMG("ID_05AA549F3ECF4BA5BE1FF4FC2FC7E87F",1)</f>
        <v>=DISPIMG("ID_05AA549F3ECF4BA5BE1FF4FC2FC7E87F",1)</v>
      </c>
    </row>
    <row r="15" ht="54.6" spans="1:14">
      <c r="A15" s="21">
        <v>1</v>
      </c>
      <c r="B15" s="26">
        <v>100501</v>
      </c>
      <c r="C15" s="21">
        <v>1</v>
      </c>
      <c r="D15" s="21" t="s">
        <v>139</v>
      </c>
      <c r="E15" s="21" t="s">
        <v>42</v>
      </c>
      <c r="F15" s="22" t="s">
        <v>140</v>
      </c>
      <c r="G15" s="21">
        <v>1</v>
      </c>
      <c r="H15" s="21" t="s">
        <v>141</v>
      </c>
      <c r="I15" s="21" t="s">
        <v>42</v>
      </c>
      <c r="K15" s="21">
        <v>1</v>
      </c>
      <c r="L15" s="21" t="b">
        <v>1</v>
      </c>
      <c r="M15" s="21" t="b">
        <v>1</v>
      </c>
      <c r="N15" s="21" t="str">
        <f>_xlfn.DISPIMG("ID_40811A8000854DB7B7BFFB9B27EFF2FC",1)</f>
        <v>=DISPIMG("ID_40811A8000854DB7B7BFFB9B27EFF2FC",1)</v>
      </c>
    </row>
    <row r="16" ht="70.65" spans="1:14">
      <c r="A16" s="21">
        <v>1</v>
      </c>
      <c r="B16" s="26">
        <v>100301</v>
      </c>
      <c r="C16" s="21">
        <v>1</v>
      </c>
      <c r="D16" s="21" t="s">
        <v>142</v>
      </c>
      <c r="E16" s="21" t="s">
        <v>42</v>
      </c>
      <c r="F16" s="22" t="s">
        <v>143</v>
      </c>
      <c r="G16" s="21">
        <v>1</v>
      </c>
      <c r="H16" s="21" t="s">
        <v>141</v>
      </c>
      <c r="I16" s="21" t="s">
        <v>42</v>
      </c>
      <c r="K16" s="21">
        <v>1</v>
      </c>
      <c r="L16" s="21" t="b">
        <v>1</v>
      </c>
      <c r="M16" s="21" t="b">
        <v>1</v>
      </c>
      <c r="N16" s="21" t="str">
        <f>_xlfn.DISPIMG("ID_D701C71A38904E61BF087F5CAB0711C4",1)</f>
        <v>=DISPIMG("ID_D701C71A38904E61BF087F5CAB0711C4",1)</v>
      </c>
    </row>
    <row r="17" ht="62.55" spans="1:14">
      <c r="A17" s="21">
        <v>1</v>
      </c>
      <c r="B17" s="21">
        <v>201</v>
      </c>
      <c r="C17" s="21">
        <v>1</v>
      </c>
      <c r="D17" s="21" t="s">
        <v>144</v>
      </c>
      <c r="E17" s="21" t="s">
        <v>42</v>
      </c>
      <c r="F17" s="22" t="s">
        <v>63</v>
      </c>
      <c r="G17" s="21">
        <v>1</v>
      </c>
      <c r="H17" s="21" t="s">
        <v>48</v>
      </c>
      <c r="I17" s="21" t="s">
        <v>42</v>
      </c>
      <c r="K17" s="21">
        <v>1</v>
      </c>
      <c r="L17" s="21" t="b">
        <v>1</v>
      </c>
      <c r="M17" s="21" t="b">
        <v>1</v>
      </c>
      <c r="N17" s="21" t="str">
        <f>_xlfn.DISPIMG("ID_9FC21DEA9DAD4D6CA596FC8D7B7D37B0",1)</f>
        <v>=DISPIMG("ID_9FC21DEA9DAD4D6CA596FC8D7B7D37B0",1)</v>
      </c>
    </row>
  </sheetData>
  <dataValidations count="1">
    <dataValidation type="list" allowBlank="1" showInputMessage="1" showErrorMessage="1" sqref="C4:M4 O4:P4">
      <formula1>数据类型!$B$2:$B$51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zoomScale="115" zoomScaleNormal="115" topLeftCell="E1" workbookViewId="0">
      <selection activeCell="J4" sqref="J4"/>
    </sheetView>
  </sheetViews>
  <sheetFormatPr defaultColWidth="9" defaultRowHeight="13.5" outlineLevelRow="3"/>
  <cols>
    <col min="1" max="1" width="34.5666666666667" style="21" customWidth="1"/>
    <col min="2" max="2" width="16.6333333333333" style="21" customWidth="1"/>
    <col min="3" max="4" width="20.5" style="21" customWidth="1"/>
    <col min="5" max="5" width="16.75" style="21" customWidth="1"/>
    <col min="6" max="6" width="11.75" style="22" customWidth="1"/>
    <col min="7" max="7" width="22" style="21" customWidth="1"/>
    <col min="8" max="8" width="13.75" style="21" customWidth="1"/>
    <col min="9" max="9" width="19.5666666666667" style="21" customWidth="1"/>
    <col min="10" max="10" width="35.5416666666667" style="21" customWidth="1"/>
    <col min="11" max="11" width="22.3916666666667" style="21" customWidth="1"/>
    <col min="12" max="12" width="14.125" style="21" customWidth="1"/>
    <col min="13" max="13" width="13.5" style="21" customWidth="1"/>
    <col min="14" max="14" width="19.4833333333333" style="21" customWidth="1"/>
    <col min="15" max="16" width="13" style="21" customWidth="1"/>
    <col min="17" max="16384" width="9" style="21"/>
  </cols>
  <sheetData>
    <row r="1" ht="114" spans="1:16">
      <c r="A1" s="3" t="s">
        <v>145</v>
      </c>
      <c r="B1" s="4" t="s">
        <v>146</v>
      </c>
      <c r="C1" s="17" t="s">
        <v>2</v>
      </c>
      <c r="D1" s="5" t="s">
        <v>3</v>
      </c>
      <c r="E1" s="6" t="s">
        <v>4</v>
      </c>
      <c r="F1" s="23" t="s">
        <v>5</v>
      </c>
      <c r="G1" s="7" t="s">
        <v>6</v>
      </c>
      <c r="H1" s="7" t="s">
        <v>118</v>
      </c>
      <c r="I1" s="7" t="s">
        <v>8</v>
      </c>
      <c r="J1" s="7" t="s">
        <v>9</v>
      </c>
      <c r="K1" s="7" t="s">
        <v>10</v>
      </c>
      <c r="L1" s="7" t="s">
        <v>56</v>
      </c>
      <c r="M1" s="7" t="s">
        <v>12</v>
      </c>
      <c r="N1" s="7" t="s">
        <v>13</v>
      </c>
      <c r="O1" s="7" t="s">
        <v>14</v>
      </c>
      <c r="P1" s="7" t="s">
        <v>15</v>
      </c>
    </row>
    <row r="2" ht="14.25" spans="1:16">
      <c r="A2" s="8" t="s">
        <v>16</v>
      </c>
      <c r="B2" s="9">
        <v>1</v>
      </c>
      <c r="C2" s="9">
        <v>1</v>
      </c>
      <c r="D2" s="9">
        <v>0</v>
      </c>
      <c r="E2" s="9">
        <v>2</v>
      </c>
      <c r="F2" s="24">
        <v>2</v>
      </c>
      <c r="G2" s="10">
        <v>2</v>
      </c>
      <c r="H2" s="10">
        <v>2</v>
      </c>
      <c r="I2" s="10">
        <v>2</v>
      </c>
      <c r="J2" s="10">
        <v>2</v>
      </c>
      <c r="K2" s="10">
        <v>2</v>
      </c>
      <c r="L2" s="10">
        <v>2</v>
      </c>
      <c r="M2" s="10">
        <v>2</v>
      </c>
      <c r="N2" s="10">
        <v>2</v>
      </c>
      <c r="O2" s="10">
        <v>2</v>
      </c>
      <c r="P2" s="10">
        <v>3</v>
      </c>
    </row>
    <row r="3" ht="14.25" spans="1:16">
      <c r="A3" s="8" t="s">
        <v>17</v>
      </c>
      <c r="B3" s="9" t="s">
        <v>18</v>
      </c>
      <c r="C3" s="9" t="s">
        <v>19</v>
      </c>
      <c r="D3" s="9" t="s">
        <v>20</v>
      </c>
      <c r="E3" s="9" t="s">
        <v>21</v>
      </c>
      <c r="F3" s="24" t="s">
        <v>22</v>
      </c>
      <c r="G3" s="10" t="s">
        <v>23</v>
      </c>
      <c r="H3" s="10" t="s">
        <v>24</v>
      </c>
      <c r="I3" s="10" t="s">
        <v>25</v>
      </c>
      <c r="J3" s="10" t="s">
        <v>26</v>
      </c>
      <c r="K3" s="10" t="s">
        <v>147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32</v>
      </c>
    </row>
    <row r="4" ht="14.25" spans="1:16">
      <c r="A4" s="8" t="s">
        <v>33</v>
      </c>
      <c r="B4" s="8" t="s">
        <v>34</v>
      </c>
      <c r="C4" s="8" t="s">
        <v>34</v>
      </c>
      <c r="D4" s="8" t="s">
        <v>35</v>
      </c>
      <c r="E4" s="8" t="s">
        <v>36</v>
      </c>
      <c r="F4" s="8" t="s">
        <v>36</v>
      </c>
      <c r="G4" s="8" t="s">
        <v>34</v>
      </c>
      <c r="H4" s="8" t="s">
        <v>36</v>
      </c>
      <c r="I4" s="8" t="s">
        <v>37</v>
      </c>
      <c r="J4" s="8" t="s">
        <v>38</v>
      </c>
      <c r="K4" s="8" t="s">
        <v>34</v>
      </c>
      <c r="L4" s="8" t="s">
        <v>39</v>
      </c>
      <c r="M4" s="8" t="s">
        <v>39</v>
      </c>
      <c r="N4" s="10" t="s">
        <v>40</v>
      </c>
      <c r="O4" s="8" t="s">
        <v>39</v>
      </c>
      <c r="P4" s="8" t="s">
        <v>39</v>
      </c>
    </row>
  </sheetData>
  <dataValidations count="1">
    <dataValidation type="list" allowBlank="1" showInputMessage="1" showErrorMessage="1" sqref="C4:M4 O4:P4">
      <formula1>数据类型!$B$2:$B$51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zoomScale="85" zoomScaleNormal="85" workbookViewId="0">
      <selection activeCell="E22" sqref="E21:E22"/>
    </sheetView>
  </sheetViews>
  <sheetFormatPr defaultColWidth="9" defaultRowHeight="13.5" outlineLevelRow="4"/>
  <cols>
    <col min="1" max="1" width="43.375" customWidth="1"/>
    <col min="2" max="4" width="20.5" customWidth="1"/>
    <col min="5" max="5" width="16.75" customWidth="1"/>
    <col min="6" max="6" width="18.375" customWidth="1"/>
    <col min="7" max="7" width="22" customWidth="1"/>
    <col min="8" max="8" width="23.25" customWidth="1"/>
    <col min="9" max="9" width="13" customWidth="1"/>
    <col min="10" max="10" width="31.4583333333333" customWidth="1"/>
    <col min="11" max="11" width="12.375" customWidth="1"/>
    <col min="12" max="12" width="14.125" customWidth="1"/>
    <col min="13" max="13" width="13.5" customWidth="1"/>
    <col min="14" max="14" width="19.5" customWidth="1"/>
  </cols>
  <sheetData>
    <row r="1" ht="131" customHeight="1" spans="1:16">
      <c r="A1" s="3" t="s">
        <v>148</v>
      </c>
      <c r="B1" s="4" t="s">
        <v>149</v>
      </c>
      <c r="C1" s="17" t="s">
        <v>150</v>
      </c>
      <c r="D1" s="5" t="s">
        <v>3</v>
      </c>
      <c r="E1" s="6" t="s">
        <v>4</v>
      </c>
      <c r="F1" s="7" t="s">
        <v>151</v>
      </c>
      <c r="G1" s="7" t="s">
        <v>6</v>
      </c>
      <c r="H1" s="7" t="s">
        <v>152</v>
      </c>
      <c r="I1" s="7" t="s">
        <v>8</v>
      </c>
      <c r="J1" s="7" t="s">
        <v>9</v>
      </c>
      <c r="K1" s="7" t="s">
        <v>10</v>
      </c>
      <c r="L1" s="7" t="s">
        <v>56</v>
      </c>
      <c r="M1" s="7" t="s">
        <v>12</v>
      </c>
      <c r="N1" s="7" t="s">
        <v>13</v>
      </c>
      <c r="O1" s="7" t="s">
        <v>14</v>
      </c>
      <c r="P1" s="7" t="s">
        <v>15</v>
      </c>
    </row>
    <row r="2" ht="14.25" spans="1:16">
      <c r="A2" s="8" t="s">
        <v>16</v>
      </c>
      <c r="B2" s="9">
        <v>1</v>
      </c>
      <c r="C2" s="9">
        <v>1</v>
      </c>
      <c r="D2" s="9">
        <v>0</v>
      </c>
      <c r="E2" s="9">
        <v>2</v>
      </c>
      <c r="F2" s="10">
        <v>2</v>
      </c>
      <c r="G2" s="10">
        <v>2</v>
      </c>
      <c r="H2" s="10">
        <v>2</v>
      </c>
      <c r="I2" s="10">
        <v>2</v>
      </c>
      <c r="J2" s="10">
        <v>2</v>
      </c>
      <c r="K2" s="10">
        <v>2</v>
      </c>
      <c r="L2" s="10">
        <v>2</v>
      </c>
      <c r="M2" s="10">
        <v>2</v>
      </c>
      <c r="N2" s="10">
        <v>2</v>
      </c>
      <c r="O2" s="10">
        <v>2</v>
      </c>
      <c r="P2" s="10">
        <v>3</v>
      </c>
    </row>
    <row r="3" ht="28.5" spans="1:16">
      <c r="A3" s="8" t="s">
        <v>17</v>
      </c>
      <c r="B3" s="9" t="s">
        <v>153</v>
      </c>
      <c r="C3" s="9" t="s">
        <v>19</v>
      </c>
      <c r="D3" s="9" t="s">
        <v>20</v>
      </c>
      <c r="E3" s="9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26</v>
      </c>
      <c r="K3" s="10" t="s">
        <v>147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32</v>
      </c>
    </row>
    <row r="4" ht="14.25" spans="1:16">
      <c r="A4" s="8" t="s">
        <v>33</v>
      </c>
      <c r="B4" s="8" t="s">
        <v>35</v>
      </c>
      <c r="C4" s="8" t="s">
        <v>34</v>
      </c>
      <c r="D4" s="8" t="s">
        <v>35</v>
      </c>
      <c r="E4" s="8" t="s">
        <v>36</v>
      </c>
      <c r="F4" s="8" t="s">
        <v>36</v>
      </c>
      <c r="G4" s="8" t="s">
        <v>34</v>
      </c>
      <c r="H4" s="8" t="s">
        <v>36</v>
      </c>
      <c r="I4" s="8" t="s">
        <v>37</v>
      </c>
      <c r="J4" s="8" t="s">
        <v>38</v>
      </c>
      <c r="K4" s="8" t="s">
        <v>34</v>
      </c>
      <c r="L4" s="8" t="s">
        <v>39</v>
      </c>
      <c r="M4" s="8" t="s">
        <v>39</v>
      </c>
      <c r="N4" s="10" t="s">
        <v>40</v>
      </c>
      <c r="O4" s="8" t="s">
        <v>39</v>
      </c>
      <c r="P4" s="8" t="s">
        <v>39</v>
      </c>
    </row>
    <row r="5" s="16" customFormat="1" ht="80" customHeight="1" spans="1:14">
      <c r="A5" s="18">
        <v>1</v>
      </c>
      <c r="B5" s="18" t="s">
        <v>154</v>
      </c>
      <c r="C5" s="18">
        <v>1</v>
      </c>
      <c r="D5" s="18" t="s">
        <v>155</v>
      </c>
      <c r="E5" s="18" t="s">
        <v>42</v>
      </c>
      <c r="F5" s="19" t="s">
        <v>156</v>
      </c>
      <c r="G5" s="20">
        <v>1</v>
      </c>
      <c r="H5" s="20" t="s">
        <v>48</v>
      </c>
      <c r="I5" s="14"/>
      <c r="J5" s="14"/>
      <c r="K5" s="14">
        <v>1</v>
      </c>
      <c r="L5" s="14" t="b">
        <v>1</v>
      </c>
      <c r="M5" s="14" t="b">
        <v>1</v>
      </c>
      <c r="N5" s="14" t="str">
        <f>_xlfn.DISPIMG("ID_0F2E3DE674534288BE9A0F6B995263B2",1)</f>
        <v>=DISPIMG("ID_0F2E3DE674534288BE9A0F6B995263B2",1)</v>
      </c>
    </row>
  </sheetData>
  <dataValidations count="1">
    <dataValidation type="list" allowBlank="1" showInputMessage="1" showErrorMessage="1" sqref="B4:M4 O4:P4">
      <formula1>数据类型!$B$2:$B$51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opLeftCell="C1" workbookViewId="0">
      <selection activeCell="K5" sqref="K5"/>
    </sheetView>
  </sheetViews>
  <sheetFormatPr defaultColWidth="9" defaultRowHeight="13.5" outlineLevelRow="4"/>
  <cols>
    <col min="1" max="1" width="43.375" customWidth="1"/>
    <col min="2" max="4" width="20.5" customWidth="1"/>
    <col min="5" max="5" width="16.75" customWidth="1"/>
    <col min="6" max="6" width="11.75" customWidth="1"/>
    <col min="7" max="7" width="22" customWidth="1"/>
    <col min="8" max="8" width="13.75" customWidth="1"/>
    <col min="9" max="9" width="28.25" customWidth="1"/>
    <col min="10" max="10" width="30.25" customWidth="1"/>
    <col min="11" max="11" width="24.625" customWidth="1"/>
    <col min="12" max="12" width="14.125" customWidth="1"/>
    <col min="13" max="13" width="13.5" customWidth="1"/>
    <col min="14" max="14" width="19.5" customWidth="1"/>
  </cols>
  <sheetData>
    <row r="1" ht="106" customHeight="1" spans="1:16">
      <c r="A1" s="3" t="s">
        <v>0</v>
      </c>
      <c r="B1" s="4" t="s">
        <v>157</v>
      </c>
      <c r="C1" s="5" t="s">
        <v>158</v>
      </c>
      <c r="D1" s="5" t="s">
        <v>3</v>
      </c>
      <c r="E1" s="6" t="s">
        <v>4</v>
      </c>
      <c r="F1" s="7" t="s">
        <v>5</v>
      </c>
      <c r="G1" s="7" t="s">
        <v>6</v>
      </c>
      <c r="H1" s="7" t="s">
        <v>8</v>
      </c>
      <c r="I1" s="7" t="s">
        <v>9</v>
      </c>
      <c r="J1" s="7" t="s">
        <v>10</v>
      </c>
      <c r="K1" s="7" t="s">
        <v>159</v>
      </c>
      <c r="L1" s="7" t="s">
        <v>56</v>
      </c>
      <c r="M1" s="7" t="s">
        <v>12</v>
      </c>
      <c r="N1" s="7" t="s">
        <v>13</v>
      </c>
      <c r="O1" s="7" t="s">
        <v>14</v>
      </c>
      <c r="P1" s="7" t="s">
        <v>15</v>
      </c>
    </row>
    <row r="2" ht="14.25" spans="1:16">
      <c r="A2" s="8" t="s">
        <v>16</v>
      </c>
      <c r="B2" s="9">
        <v>1</v>
      </c>
      <c r="C2" s="9">
        <v>1</v>
      </c>
      <c r="D2" s="9">
        <v>0</v>
      </c>
      <c r="E2" s="9">
        <v>2</v>
      </c>
      <c r="F2" s="10">
        <v>2</v>
      </c>
      <c r="G2" s="10">
        <v>2</v>
      </c>
      <c r="H2" s="10">
        <v>2</v>
      </c>
      <c r="I2" s="10">
        <v>2</v>
      </c>
      <c r="J2" s="10">
        <v>2</v>
      </c>
      <c r="K2" s="10">
        <v>2</v>
      </c>
      <c r="L2" s="10">
        <v>2</v>
      </c>
      <c r="M2" s="10">
        <v>2</v>
      </c>
      <c r="N2" s="10">
        <v>2</v>
      </c>
      <c r="O2" s="10">
        <v>2</v>
      </c>
      <c r="P2" s="10">
        <v>3</v>
      </c>
    </row>
    <row r="3" ht="14.25" spans="1:16">
      <c r="A3" s="8" t="s">
        <v>17</v>
      </c>
      <c r="B3" s="10" t="s">
        <v>160</v>
      </c>
      <c r="C3" s="9" t="s">
        <v>19</v>
      </c>
      <c r="D3" s="9" t="s">
        <v>20</v>
      </c>
      <c r="E3" s="9" t="s">
        <v>21</v>
      </c>
      <c r="F3" s="10" t="s">
        <v>22</v>
      </c>
      <c r="G3" s="10" t="s">
        <v>23</v>
      </c>
      <c r="H3" s="10" t="s">
        <v>25</v>
      </c>
      <c r="I3" s="10" t="s">
        <v>26</v>
      </c>
      <c r="J3" s="10" t="s">
        <v>147</v>
      </c>
      <c r="K3" s="10" t="s">
        <v>161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32</v>
      </c>
    </row>
    <row r="4" ht="14.25" spans="1:16">
      <c r="A4" s="8" t="s">
        <v>33</v>
      </c>
      <c r="B4" s="8" t="s">
        <v>34</v>
      </c>
      <c r="C4" s="8" t="s">
        <v>34</v>
      </c>
      <c r="D4" s="8" t="s">
        <v>35</v>
      </c>
      <c r="E4" s="8" t="s">
        <v>36</v>
      </c>
      <c r="F4" s="8" t="s">
        <v>36</v>
      </c>
      <c r="G4" s="8" t="s">
        <v>34</v>
      </c>
      <c r="H4" s="8" t="s">
        <v>37</v>
      </c>
      <c r="I4" s="8" t="s">
        <v>38</v>
      </c>
      <c r="J4" s="8" t="s">
        <v>34</v>
      </c>
      <c r="K4" s="8" t="s">
        <v>34</v>
      </c>
      <c r="L4" s="8" t="s">
        <v>39</v>
      </c>
      <c r="M4" s="8" t="s">
        <v>39</v>
      </c>
      <c r="N4" s="10" t="s">
        <v>40</v>
      </c>
      <c r="O4" s="8" t="s">
        <v>39</v>
      </c>
      <c r="P4" s="8" t="s">
        <v>39</v>
      </c>
    </row>
    <row r="5" ht="98" customHeight="1" spans="1:14">
      <c r="A5" s="11">
        <v>2</v>
      </c>
      <c r="B5" s="11">
        <v>1</v>
      </c>
      <c r="C5" s="11">
        <v>1</v>
      </c>
      <c r="D5" s="11" t="s">
        <v>162</v>
      </c>
      <c r="E5" s="11" t="s">
        <v>42</v>
      </c>
      <c r="F5" s="12" t="s">
        <v>163</v>
      </c>
      <c r="G5" s="13">
        <v>1</v>
      </c>
      <c r="H5" s="14"/>
      <c r="I5" s="14"/>
      <c r="J5" s="14">
        <v>1</v>
      </c>
      <c r="K5" s="15">
        <v>3</v>
      </c>
      <c r="L5" s="15" t="b">
        <v>1</v>
      </c>
      <c r="M5" s="15" t="b">
        <v>1</v>
      </c>
      <c r="N5" s="15" t="str">
        <f>_xlfn.DISPIMG("ID_B1E5BBB75DF144E6BCE87AD7FFB08D41",1)</f>
        <v>=DISPIMG("ID_B1E5BBB75DF144E6BCE87AD7FFB08D41",1)</v>
      </c>
    </row>
  </sheetData>
  <dataValidations count="1">
    <dataValidation type="list" allowBlank="1" showInputMessage="1" showErrorMessage="1" sqref="C4:M4 O4:P4">
      <formula1>数据类型!$B$2:$B$51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B2" sqref="B2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164</v>
      </c>
      <c r="B1" s="1" t="s">
        <v>165</v>
      </c>
      <c r="C1" s="1" t="s">
        <v>166</v>
      </c>
      <c r="D1" s="1" t="s">
        <v>167</v>
      </c>
      <c r="E1" s="1" t="s">
        <v>168</v>
      </c>
    </row>
    <row r="2" spans="1:5">
      <c r="A2" s="2">
        <v>1</v>
      </c>
      <c r="B2" s="2" t="s">
        <v>39</v>
      </c>
      <c r="C2" s="2" t="s">
        <v>169</v>
      </c>
      <c r="D2" s="2" t="s">
        <v>170</v>
      </c>
      <c r="E2" s="2" t="s">
        <v>171</v>
      </c>
    </row>
    <row r="3" spans="1:5">
      <c r="A3" s="2">
        <v>2</v>
      </c>
      <c r="B3" s="2" t="s">
        <v>172</v>
      </c>
      <c r="C3" s="2" t="s">
        <v>173</v>
      </c>
      <c r="D3" s="2" t="s">
        <v>174</v>
      </c>
      <c r="E3" s="2" t="s">
        <v>175</v>
      </c>
    </row>
    <row r="4" spans="1:5">
      <c r="A4" s="2">
        <v>3</v>
      </c>
      <c r="B4" s="2" t="s">
        <v>34</v>
      </c>
      <c r="C4" s="2" t="s">
        <v>173</v>
      </c>
      <c r="D4" s="2" t="s">
        <v>176</v>
      </c>
      <c r="E4" s="2" t="s">
        <v>177</v>
      </c>
    </row>
    <row r="5" spans="1:5">
      <c r="A5" s="2">
        <v>4</v>
      </c>
      <c r="B5" s="2" t="s">
        <v>178</v>
      </c>
      <c r="C5" s="2" t="s">
        <v>173</v>
      </c>
      <c r="D5" s="2" t="s">
        <v>179</v>
      </c>
      <c r="E5" s="2" t="s">
        <v>180</v>
      </c>
    </row>
    <row r="6" spans="1:5">
      <c r="A6" s="2">
        <v>5</v>
      </c>
      <c r="B6" s="2" t="s">
        <v>181</v>
      </c>
      <c r="C6" s="2" t="s">
        <v>173</v>
      </c>
      <c r="D6" s="2" t="s">
        <v>182</v>
      </c>
      <c r="E6" s="2" t="s">
        <v>183</v>
      </c>
    </row>
    <row r="7" spans="1:5">
      <c r="A7" s="2">
        <v>6</v>
      </c>
      <c r="B7" s="2" t="s">
        <v>35</v>
      </c>
      <c r="C7" s="2"/>
      <c r="D7" s="2" t="s">
        <v>184</v>
      </c>
      <c r="E7" s="2" t="s">
        <v>185</v>
      </c>
    </row>
    <row r="8" spans="1:5">
      <c r="A8" s="2">
        <v>7</v>
      </c>
      <c r="B8" s="2" t="s">
        <v>186</v>
      </c>
      <c r="C8" s="2" t="s">
        <v>187</v>
      </c>
      <c r="D8" s="2" t="s">
        <v>188</v>
      </c>
      <c r="E8" s="2" t="s">
        <v>189</v>
      </c>
    </row>
    <row r="9" spans="1:5">
      <c r="A9" s="2">
        <v>8</v>
      </c>
      <c r="B9" s="2" t="s">
        <v>190</v>
      </c>
      <c r="C9" s="2" t="s">
        <v>187</v>
      </c>
      <c r="D9" s="2" t="s">
        <v>191</v>
      </c>
      <c r="E9" s="2" t="s">
        <v>192</v>
      </c>
    </row>
    <row r="10" spans="1:5">
      <c r="A10" s="2">
        <v>9</v>
      </c>
      <c r="B10" s="2" t="s">
        <v>193</v>
      </c>
      <c r="C10" s="2" t="s">
        <v>187</v>
      </c>
      <c r="D10" s="2" t="s">
        <v>194</v>
      </c>
      <c r="E10" s="2" t="s">
        <v>195</v>
      </c>
    </row>
    <row r="11" spans="1:5">
      <c r="A11" s="2">
        <v>10</v>
      </c>
      <c r="B11" s="2" t="s">
        <v>196</v>
      </c>
      <c r="C11" s="2" t="s">
        <v>187</v>
      </c>
      <c r="D11" s="2" t="s">
        <v>197</v>
      </c>
      <c r="E11" s="2" t="s">
        <v>198</v>
      </c>
    </row>
    <row r="12" spans="1:5">
      <c r="A12" s="2">
        <v>11</v>
      </c>
      <c r="B12" s="2" t="s">
        <v>199</v>
      </c>
      <c r="C12" s="2" t="s">
        <v>187</v>
      </c>
      <c r="D12" s="2" t="s">
        <v>200</v>
      </c>
      <c r="E12" s="2" t="s">
        <v>201</v>
      </c>
    </row>
    <row r="13" spans="1:4">
      <c r="A13" s="2">
        <v>12</v>
      </c>
      <c r="B13" s="2" t="s">
        <v>202</v>
      </c>
      <c r="C13" s="2" t="s">
        <v>187</v>
      </c>
      <c r="D13" s="2" t="s">
        <v>203</v>
      </c>
    </row>
    <row r="14" spans="1:3">
      <c r="A14" s="2">
        <v>13</v>
      </c>
      <c r="B14" s="2" t="s">
        <v>204</v>
      </c>
      <c r="C14" s="2" t="s">
        <v>205</v>
      </c>
    </row>
    <row r="15" spans="1:3">
      <c r="A15" s="2">
        <v>14</v>
      </c>
      <c r="B15" s="2" t="s">
        <v>206</v>
      </c>
      <c r="C15" s="2" t="s">
        <v>205</v>
      </c>
    </row>
    <row r="16" spans="1:3">
      <c r="A16" s="2">
        <v>15</v>
      </c>
      <c r="B16" s="2" t="s">
        <v>207</v>
      </c>
      <c r="C16" s="2" t="s">
        <v>205</v>
      </c>
    </row>
    <row r="17" spans="1:3">
      <c r="A17" s="2">
        <v>16</v>
      </c>
      <c r="B17" s="2" t="s">
        <v>208</v>
      </c>
      <c r="C17" s="2" t="s">
        <v>205</v>
      </c>
    </row>
    <row r="18" spans="1:3">
      <c r="A18" s="2">
        <v>17</v>
      </c>
      <c r="B18" s="2" t="s">
        <v>209</v>
      </c>
      <c r="C18" s="2" t="s">
        <v>205</v>
      </c>
    </row>
    <row r="19" spans="1:3">
      <c r="A19" s="2">
        <v>18</v>
      </c>
      <c r="B19" s="2" t="s">
        <v>210</v>
      </c>
      <c r="C19" s="2" t="s">
        <v>205</v>
      </c>
    </row>
    <row r="20" spans="1:3">
      <c r="A20" s="2">
        <v>19</v>
      </c>
      <c r="B20" s="2" t="s">
        <v>211</v>
      </c>
      <c r="C20" s="2" t="s">
        <v>187</v>
      </c>
    </row>
    <row r="21" spans="1:3">
      <c r="A21" s="2">
        <v>20</v>
      </c>
      <c r="B21" s="2" t="s">
        <v>212</v>
      </c>
      <c r="C21" s="2" t="s">
        <v>187</v>
      </c>
    </row>
    <row r="22" spans="1:3">
      <c r="A22" s="2">
        <v>21</v>
      </c>
      <c r="B22" s="2" t="s">
        <v>213</v>
      </c>
      <c r="C22" s="2" t="s">
        <v>187</v>
      </c>
    </row>
    <row r="23" spans="1:3">
      <c r="A23" s="2">
        <v>22</v>
      </c>
      <c r="B23" s="2" t="s">
        <v>214</v>
      </c>
      <c r="C23" s="2" t="s">
        <v>187</v>
      </c>
    </row>
    <row r="24" spans="1:3">
      <c r="A24" s="2">
        <v>23</v>
      </c>
      <c r="B24" s="2" t="s">
        <v>38</v>
      </c>
      <c r="C24" s="2" t="s">
        <v>187</v>
      </c>
    </row>
    <row r="25" spans="1:3">
      <c r="A25" s="2">
        <v>24</v>
      </c>
      <c r="B25" s="2" t="s">
        <v>215</v>
      </c>
      <c r="C25" s="2" t="s">
        <v>187</v>
      </c>
    </row>
    <row r="26" spans="1:5">
      <c r="A26" s="2">
        <v>25</v>
      </c>
      <c r="B26" s="2" t="s">
        <v>216</v>
      </c>
      <c r="C26" s="2" t="s">
        <v>217</v>
      </c>
      <c r="D26" s="2" t="s">
        <v>218</v>
      </c>
      <c r="E26" s="2" t="s">
        <v>113</v>
      </c>
    </row>
    <row r="27" spans="1:5">
      <c r="A27" s="2">
        <v>26</v>
      </c>
      <c r="B27" s="2" t="s">
        <v>37</v>
      </c>
      <c r="C27" s="2" t="s">
        <v>219</v>
      </c>
      <c r="D27" s="2" t="s">
        <v>220</v>
      </c>
      <c r="E27" s="2" t="s">
        <v>221</v>
      </c>
    </row>
    <row r="28" spans="1:5">
      <c r="A28" s="2">
        <v>27</v>
      </c>
      <c r="B28" s="2" t="s">
        <v>222</v>
      </c>
      <c r="C28" s="2" t="s">
        <v>187</v>
      </c>
      <c r="D28" s="2" t="s">
        <v>223</v>
      </c>
      <c r="E28" s="2" t="s">
        <v>224</v>
      </c>
    </row>
    <row r="29" spans="1:5">
      <c r="A29" s="2">
        <v>28</v>
      </c>
      <c r="B29" s="2" t="s">
        <v>225</v>
      </c>
      <c r="C29" s="2" t="s">
        <v>187</v>
      </c>
      <c r="D29" s="2" t="s">
        <v>226</v>
      </c>
      <c r="E29" s="2" t="s">
        <v>227</v>
      </c>
    </row>
    <row r="30" spans="1:4">
      <c r="A30" s="2">
        <v>29</v>
      </c>
      <c r="B30" s="2" t="s">
        <v>40</v>
      </c>
      <c r="C30" s="2" t="s">
        <v>228</v>
      </c>
      <c r="D30" s="2" t="s">
        <v>229</v>
      </c>
    </row>
    <row r="31" spans="1:5">
      <c r="A31" s="2">
        <v>30</v>
      </c>
      <c r="B31" s="2" t="s">
        <v>36</v>
      </c>
      <c r="C31" s="2" t="s">
        <v>219</v>
      </c>
      <c r="D31" s="2" t="s">
        <v>230</v>
      </c>
      <c r="E31" s="2" t="s">
        <v>231</v>
      </c>
    </row>
    <row r="32" spans="1:5">
      <c r="A32" s="2">
        <v>31</v>
      </c>
      <c r="B32" s="2" t="s">
        <v>232</v>
      </c>
      <c r="C32" s="2" t="s">
        <v>173</v>
      </c>
      <c r="D32" s="2" t="s">
        <v>233</v>
      </c>
      <c r="E32" s="2" t="s">
        <v>234</v>
      </c>
    </row>
    <row r="33" spans="1:5">
      <c r="A33" s="2">
        <v>32</v>
      </c>
      <c r="B33" s="2" t="s">
        <v>235</v>
      </c>
      <c r="C33" s="2" t="s">
        <v>236</v>
      </c>
      <c r="D33" s="2" t="s">
        <v>237</v>
      </c>
      <c r="E33" s="2" t="s">
        <v>236</v>
      </c>
    </row>
    <row r="34" spans="1:5">
      <c r="A34" s="2">
        <v>33</v>
      </c>
      <c r="B34" s="2" t="s">
        <v>238</v>
      </c>
      <c r="C34" s="2" t="s">
        <v>239</v>
      </c>
      <c r="D34" s="2" t="s">
        <v>240</v>
      </c>
      <c r="E34" s="2" t="s">
        <v>239</v>
      </c>
    </row>
    <row r="35" spans="1:5">
      <c r="A35" s="2">
        <v>34</v>
      </c>
      <c r="B35" s="2" t="s">
        <v>241</v>
      </c>
      <c r="C35" s="2" t="s">
        <v>187</v>
      </c>
      <c r="D35" s="2" t="s">
        <v>242</v>
      </c>
      <c r="E35" s="2" t="s">
        <v>231</v>
      </c>
    </row>
    <row r="36" spans="1:5">
      <c r="A36" s="2">
        <v>35</v>
      </c>
      <c r="B36" s="2" t="s">
        <v>243</v>
      </c>
      <c r="C36" s="2"/>
      <c r="D36" s="2" t="s">
        <v>244</v>
      </c>
      <c r="E36" s="2" t="s">
        <v>245</v>
      </c>
    </row>
    <row r="37" spans="1:4">
      <c r="A37" s="2">
        <v>36</v>
      </c>
      <c r="B37" s="2" t="s">
        <v>246</v>
      </c>
      <c r="C37" s="2"/>
      <c r="D37" s="2" t="s">
        <v>247</v>
      </c>
    </row>
    <row r="38" spans="1:5">
      <c r="A38" s="2">
        <v>37</v>
      </c>
      <c r="B38" s="2" t="s">
        <v>248</v>
      </c>
      <c r="C38" s="2" t="s">
        <v>187</v>
      </c>
      <c r="D38" s="2" t="s">
        <v>249</v>
      </c>
      <c r="E38" s="2" t="s">
        <v>250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cfg_AnimaUnit_单位帧动画配置</vt:lpstr>
      <vt:lpstr>cfg_AnimaBuild_建筑动画</vt:lpstr>
      <vt:lpstr>cfg_AnimaTower_炮塔动画</vt:lpstr>
      <vt:lpstr>cfg_AnimaWeapon_武器动画</vt:lpstr>
      <vt:lpstr>cfg_AnimaWorker_无人机动画</vt:lpstr>
      <vt:lpstr>cfg_AnimaBullet_子弹动画</vt:lpstr>
      <vt:lpstr>cfg_AnimaExplode_爆炸动画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NO</cp:lastModifiedBy>
  <dcterms:created xsi:type="dcterms:W3CDTF">2023-05-12T11:15:00Z</dcterms:created>
  <dcterms:modified xsi:type="dcterms:W3CDTF">2025-03-05T14:15:33Z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D618D8C7923F446D88F8F55AE3288232_12</vt:lpwstr>
  </property>
</Properties>
</file>