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nnections.xml" ContentType="application/vnd.openxmlformats-officedocument.spreadsheetml.connections+xml"/>
  <Override PartName="/xl/customStorage/customStorage.xml" ContentType="application/vnd.wps-officedocument.customStorag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AnimaUnit2_单位帧动画配置" sheetId="4" r:id="rId1"/>
    <sheet name="cfg_AnimaBuild2_建筑动画" sheetId="5" r:id="rId2"/>
    <sheet name="cfg_AnimaTower2_炮塔动画" sheetId="3" r:id="rId3"/>
    <sheet name="cfg_AnimaWorker2_无人机动画" sheetId="11" r:id="rId4"/>
    <sheet name="cfg_AnimaWeapon2_武器动画" sheetId="8" r:id="rId5"/>
    <sheet name="cfg_AnimaExplode2_爆炸动画" sheetId="10" r:id="rId6"/>
    <sheet name="数据类型" sheetId="2" r:id="rId7"/>
  </sheets>
  <definedNames>
    <definedName name="ExternalData_1" localSheetId="6">数据类型!#REF!</definedName>
    <definedName name="数据类型_Sheet1" localSheetId="6">数据类型!#REF!</definedName>
    <definedName name="连接" localSheetId="6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DE7940C7BC2D4D46915E35BA3143081A" descr="小型作战单元标准六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337405" y="4601210"/>
          <a:ext cx="758190" cy="448310"/>
        </a:xfrm>
        <a:prstGeom prst="rect">
          <a:avLst/>
        </a:prstGeom>
      </xdr:spPr>
    </xdr:pic>
  </etc:cellImage>
  <etc:cellImage>
    <xdr:pic>
      <xdr:nvPicPr>
        <xdr:cNvPr id="4" name="ID_B1E5BBB75DF144E6BCE87AD7FFB08D41" descr="射线炮塔 (2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25925" y="2046605"/>
          <a:ext cx="479425" cy="1184275"/>
        </a:xfrm>
        <a:prstGeom prst="rect">
          <a:avLst/>
        </a:prstGeom>
      </xdr:spPr>
    </xdr:pic>
  </etc:cellImage>
  <etc:cellImage>
    <xdr:pic>
      <xdr:nvPicPr>
        <xdr:cNvPr id="5" name="ID_B967F5BF18684EFFA6C6E0F02372A10A" descr="小型作战单元标准一型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632045" y="4000500"/>
          <a:ext cx="2358390" cy="590550"/>
        </a:xfrm>
        <a:prstGeom prst="rect">
          <a:avLst/>
        </a:prstGeom>
      </xdr:spPr>
    </xdr:pic>
  </etc:cellImage>
  <etc:cellImage>
    <xdr:pic>
      <xdr:nvPicPr>
        <xdr:cNvPr id="3" name="ID_34DE48E543EE4C9AA1105D48FE110B1C" descr="射击塔-闲置12帧116x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629505" y="2334260"/>
          <a:ext cx="4119245" cy="1115695"/>
        </a:xfrm>
        <a:prstGeom prst="rect">
          <a:avLst/>
        </a:prstGeom>
      </xdr:spPr>
    </xdr:pic>
  </etc:cellImage>
  <etc:cellImage>
    <xdr:pic>
      <xdr:nvPicPr>
        <xdr:cNvPr id="9" name="ID_EAA8DB7BB74F428C8066EAFDD8962BEC" descr="射击塔-攻击12帧116x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786350" y="2940685"/>
          <a:ext cx="4119880" cy="1124585"/>
        </a:xfrm>
        <a:prstGeom prst="rect">
          <a:avLst/>
        </a:prstGeom>
      </xdr:spPr>
    </xdr:pic>
  </etc:cellImage>
  <etc:cellImage>
    <xdr:pic>
      <xdr:nvPicPr>
        <xdr:cNvPr id="10" name="ID_180A1A64A691431C977DEE2E74F5A8A7" descr="射击塔-换弹12帧116x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595850" y="3388995"/>
          <a:ext cx="7902575" cy="1129030"/>
        </a:xfrm>
        <a:prstGeom prst="rect">
          <a:avLst/>
        </a:prstGeom>
      </xdr:spPr>
    </xdr:pic>
  </etc:cellImage>
  <etc:cellImage>
    <xdr:pic>
      <xdr:nvPicPr>
        <xdr:cNvPr id="6" name="ID_DD4362E8D64A4DA7A3DEFAC97AAEDF1A" descr="挖掘钻机站60帧-140x1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42175" y="2556510"/>
          <a:ext cx="10058400" cy="6035040"/>
        </a:xfrm>
        <a:prstGeom prst="rect">
          <a:avLst/>
        </a:prstGeom>
      </xdr:spPr>
    </xdr:pic>
  </etc:cellImage>
  <etc:cellImage>
    <xdr:pic>
      <xdr:nvPicPr>
        <xdr:cNvPr id="11" name="ID_D876E00311FB4AB89E35CCDEDDE7B4E6" descr="挖掘钻机站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761200" y="2803525"/>
          <a:ext cx="1333500" cy="1341120"/>
        </a:xfrm>
        <a:prstGeom prst="rect">
          <a:avLst/>
        </a:prstGeom>
      </xdr:spPr>
    </xdr:pic>
  </etc:cellImage>
  <etc:cellImage>
    <xdr:pic>
      <xdr:nvPicPr>
        <xdr:cNvPr id="15" name="ID_9124E4D0DF134B80B13362422C801492" descr="冶火炮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400770" y="3167380"/>
          <a:ext cx="878205" cy="1406525"/>
        </a:xfrm>
        <a:prstGeom prst="rect">
          <a:avLst/>
        </a:prstGeom>
      </xdr:spPr>
    </xdr:pic>
  </etc:cellImage>
  <etc:cellImage>
    <xdr:pic>
      <xdr:nvPicPr>
        <xdr:cNvPr id="13" name="ID_40EFAF88A7A0411C84CA9DE5A75272EA" descr="挖掘钻机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942175" y="4848225"/>
          <a:ext cx="758825" cy="762000"/>
        </a:xfrm>
        <a:prstGeom prst="rect">
          <a:avLst/>
        </a:prstGeom>
      </xdr:spPr>
    </xdr:pic>
  </etc:cellImage>
  <etc:cellImage>
    <xdr:pic>
      <xdr:nvPicPr>
        <xdr:cNvPr id="16" name="ID_953093CE5DC64DF682773D1A7A51B5F2" descr="防御墙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934555" y="5554345"/>
          <a:ext cx="383540" cy="387985"/>
        </a:xfrm>
        <a:prstGeom prst="rect">
          <a:avLst/>
        </a:prstGeom>
      </xdr:spPr>
    </xdr:pic>
  </etc:cellImage>
  <etc:cellImage>
    <xdr:pic>
      <xdr:nvPicPr>
        <xdr:cNvPr id="17" name="ID_C2923B1264F94CAFB84089AA2A4ED65B" descr="斗争者机炮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645120" y="7429500"/>
          <a:ext cx="174625" cy="585470"/>
        </a:xfrm>
        <a:prstGeom prst="rect">
          <a:avLst/>
        </a:prstGeom>
      </xdr:spPr>
    </xdr:pic>
  </etc:cellImage>
  <etc:cellImage>
    <xdr:pic>
      <xdr:nvPicPr>
        <xdr:cNvPr id="14" name="ID_B21D2B2A481B469FBBECF51109241B0A" descr="小型炮塔9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931890" y="6413500"/>
          <a:ext cx="762000" cy="762000"/>
        </a:xfrm>
        <a:prstGeom prst="rect">
          <a:avLst/>
        </a:prstGeom>
      </xdr:spPr>
    </xdr:pic>
  </etc:cellImage>
  <etc:cellImage>
    <xdr:pic>
      <xdr:nvPicPr>
        <xdr:cNvPr id="19" name="ID_0F4174FFEF3E4C7BAFE8AB4778111C89" descr="小型炮塔地基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171920" y="6852285"/>
          <a:ext cx="633095" cy="623570"/>
        </a:xfrm>
        <a:prstGeom prst="rect">
          <a:avLst/>
        </a:prstGeom>
      </xdr:spPr>
    </xdr:pic>
  </etc:cellImage>
  <etc:cellImage>
    <xdr:pic>
      <xdr:nvPicPr>
        <xdr:cNvPr id="20" name="ID_427E7661D0EA4E048599710A386D6E9D" descr="小型炮塔地基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159855" y="6381750"/>
          <a:ext cx="633095" cy="623570"/>
        </a:xfrm>
        <a:prstGeom prst="rect">
          <a:avLst/>
        </a:prstGeom>
      </xdr:spPr>
    </xdr:pic>
  </etc:cellImage>
  <etc:cellImage>
    <xdr:pic>
      <xdr:nvPicPr>
        <xdr:cNvPr id="21" name="ID_02B46886133B4720AC873E7ED4924F3B" descr="小型炮塔地基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152870" y="5954395"/>
          <a:ext cx="633095" cy="623570"/>
        </a:xfrm>
        <a:prstGeom prst="rect">
          <a:avLst/>
        </a:prstGeom>
      </xdr:spPr>
    </xdr:pic>
  </etc:cellImage>
  <etc:cellImage>
    <xdr:pic>
      <xdr:nvPicPr>
        <xdr:cNvPr id="22" name="ID_5EEEB453049940DEBE73420F1EF0A8EC" descr="小型炮塔10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010630" y="9054465"/>
          <a:ext cx="762000" cy="762000"/>
        </a:xfrm>
        <a:prstGeom prst="rect">
          <a:avLst/>
        </a:prstGeom>
      </xdr:spPr>
    </xdr:pic>
  </etc:cellImage>
  <etc:cellImage>
    <xdr:pic>
      <xdr:nvPicPr>
        <xdr:cNvPr id="23" name="ID_FA2D31673C634BB78E48C3E3B4AC0738" descr="小型炮塔10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006185" y="7387590"/>
          <a:ext cx="762000" cy="762000"/>
        </a:xfrm>
        <a:prstGeom prst="rect">
          <a:avLst/>
        </a:prstGeom>
      </xdr:spPr>
    </xdr:pic>
  </etc:cellImage>
  <etc:cellImage>
    <xdr:pic>
      <xdr:nvPicPr>
        <xdr:cNvPr id="24" name="ID_3E72E9DFEEA14803B8AED009C53CB2A5" descr="中型炮塔地基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328130" y="10162540"/>
          <a:ext cx="1143000" cy="1143000"/>
        </a:xfrm>
        <a:prstGeom prst="rect">
          <a:avLst/>
        </a:prstGeom>
      </xdr:spPr>
    </xdr:pic>
  </etc:cellImage>
  <etc:cellImage>
    <xdr:pic>
      <xdr:nvPicPr>
        <xdr:cNvPr id="25" name="ID_1650E3A3D5A54E14A24702D844F4E9B6" descr="中型炮塔地基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909665" y="15037435"/>
          <a:ext cx="1143000" cy="1143000"/>
        </a:xfrm>
        <a:prstGeom prst="rect">
          <a:avLst/>
        </a:prstGeom>
      </xdr:spPr>
    </xdr:pic>
  </etc:cellImage>
  <etc:cellImage>
    <xdr:pic>
      <xdr:nvPicPr>
        <xdr:cNvPr id="26" name="ID_A7F743AFE2FD46EAA09FF7404F510486" descr="中型炮塔地基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076670" y="13349605"/>
          <a:ext cx="1143000" cy="1143000"/>
        </a:xfrm>
        <a:prstGeom prst="rect">
          <a:avLst/>
        </a:prstGeom>
      </xdr:spPr>
    </xdr:pic>
  </etc:cellImage>
  <etc:cellImage>
    <xdr:pic>
      <xdr:nvPicPr>
        <xdr:cNvPr id="27" name="ID_C8F1E574379A4424AEAA3E3B19B99209" descr="大型炮塔地基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8722340" y="16757650"/>
          <a:ext cx="1524000" cy="1524000"/>
        </a:xfrm>
        <a:prstGeom prst="rect">
          <a:avLst/>
        </a:prstGeom>
      </xdr:spPr>
    </xdr:pic>
  </etc:cellImage>
  <etc:cellImage>
    <xdr:pic>
      <xdr:nvPicPr>
        <xdr:cNvPr id="28" name="ID_C22345BBE7494B58836CA07CC6F588D1" descr="大型炮塔地基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223355" y="16000095"/>
          <a:ext cx="1524000" cy="1524000"/>
        </a:xfrm>
        <a:prstGeom prst="rect">
          <a:avLst/>
        </a:prstGeom>
      </xdr:spPr>
    </xdr:pic>
  </etc:cellImage>
  <etc:cellImage>
    <xdr:pic>
      <xdr:nvPicPr>
        <xdr:cNvPr id="29" name="ID_5EBA871BBDB145CCB718AFBCD11E29DD" descr="大型炮塔地基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631025" y="15769590"/>
          <a:ext cx="1524000" cy="1524000"/>
        </a:xfrm>
        <a:prstGeom prst="rect">
          <a:avLst/>
        </a:prstGeom>
      </xdr:spPr>
    </xdr:pic>
  </etc:cellImage>
  <etc:cellImage>
    <xdr:pic>
      <xdr:nvPicPr>
        <xdr:cNvPr id="30" name="ID_117E4FFD1E004BD08DBB6DF4DC2B8780" descr="大型炮塔地基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533235" y="15182215"/>
          <a:ext cx="1524000" cy="1524000"/>
        </a:xfrm>
        <a:prstGeom prst="rect">
          <a:avLst/>
        </a:prstGeom>
      </xdr:spPr>
    </xdr:pic>
  </etc:cellImage>
  <etc:cellImage>
    <xdr:pic>
      <xdr:nvPicPr>
        <xdr:cNvPr id="31" name="ID_313259228B634A45A49E32D36E6E3980" descr="中型炮塔地基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8694400" y="11631930"/>
          <a:ext cx="1143000" cy="1143000"/>
        </a:xfrm>
        <a:prstGeom prst="rect">
          <a:avLst/>
        </a:prstGeom>
      </xdr:spPr>
    </xdr:pic>
  </etc:cellImage>
  <etc:cellImage>
    <xdr:pic>
      <xdr:nvPicPr>
        <xdr:cNvPr id="32" name="ID_A4461C8310624320BF13983C26F8BCE0" descr="工程塔基座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124930" y="26963370"/>
          <a:ext cx="758825" cy="751205"/>
        </a:xfrm>
        <a:prstGeom prst="rect">
          <a:avLst/>
        </a:prstGeom>
      </xdr:spPr>
    </xdr:pic>
  </etc:cellImage>
  <etc:cellImage>
    <xdr:pic>
      <xdr:nvPicPr>
        <xdr:cNvPr id="34" name="ID_0ADD07DFF37D4438BA2984CC6B50DED7" descr="收解台支架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292570" y="26807160"/>
          <a:ext cx="762000" cy="752475"/>
        </a:xfrm>
        <a:prstGeom prst="rect">
          <a:avLst/>
        </a:prstGeom>
      </xdr:spPr>
    </xdr:pic>
  </etc:cellImage>
  <etc:cellImage>
    <xdr:pic>
      <xdr:nvPicPr>
        <xdr:cNvPr id="35" name="ID_6C2097A45521413CB51F95EC7E7B3CD9" descr="布局节点L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570700" y="11305540"/>
          <a:ext cx="762000" cy="762000"/>
        </a:xfrm>
        <a:prstGeom prst="rect">
          <a:avLst/>
        </a:prstGeom>
      </xdr:spPr>
    </xdr:pic>
  </etc:cellImage>
  <etc:cellImage>
    <xdr:pic>
      <xdr:nvPicPr>
        <xdr:cNvPr id="36" name="ID_677BB320586148EAA2DA35F198112AF0" descr="布局节点L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742150" y="11105515"/>
          <a:ext cx="762000" cy="762000"/>
        </a:xfrm>
        <a:prstGeom prst="rect">
          <a:avLst/>
        </a:prstGeom>
      </xdr:spPr>
    </xdr:pic>
  </etc:cellImage>
  <etc:cellImage>
    <xdr:pic>
      <xdr:nvPicPr>
        <xdr:cNvPr id="37" name="ID_5DF70216C8614965A4BCFC81B781581B" descr="布局节点L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504025" y="11562715"/>
          <a:ext cx="762000" cy="762000"/>
        </a:xfrm>
        <a:prstGeom prst="rect">
          <a:avLst/>
        </a:prstGeom>
      </xdr:spPr>
    </xdr:pic>
  </etc:cellImage>
  <etc:cellImage>
    <xdr:pic>
      <xdr:nvPicPr>
        <xdr:cNvPr id="38" name="ID_A6CDDEADAA6348298428BCFD3255F3A6" descr="挖掘钻机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932650" y="9619615"/>
          <a:ext cx="762000" cy="762000"/>
        </a:xfrm>
        <a:prstGeom prst="rect">
          <a:avLst/>
        </a:prstGeom>
      </xdr:spPr>
    </xdr:pic>
  </etc:cellImage>
  <etc:cellImage>
    <xdr:pic>
      <xdr:nvPicPr>
        <xdr:cNvPr id="39" name="ID_A831598AEE024989AFC91622758D1395" descr="挖掘钻机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0189825" y="9410065"/>
          <a:ext cx="762000" cy="762000"/>
        </a:xfrm>
        <a:prstGeom prst="rect">
          <a:avLst/>
        </a:prstGeom>
      </xdr:spPr>
    </xdr:pic>
  </etc:cellImage>
  <etc:cellImage>
    <xdr:pic>
      <xdr:nvPicPr>
        <xdr:cNvPr id="40" name="ID_7E6EB6B24E8D4D7D8A7BAE19C8A3F778" descr="挖掘钻机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608800" y="9819640"/>
          <a:ext cx="762000" cy="762000"/>
        </a:xfrm>
        <a:prstGeom prst="rect">
          <a:avLst/>
        </a:prstGeom>
      </xdr:spPr>
    </xdr:pic>
  </etc:cellImage>
  <etc:cellImage>
    <xdr:pic>
      <xdr:nvPicPr>
        <xdr:cNvPr id="41" name="ID_07D6A84D82D140C0A6C346D57FD5F841" descr="战术地刺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0170775" y="21325840"/>
          <a:ext cx="381000" cy="381000"/>
        </a:xfrm>
        <a:prstGeom prst="rect">
          <a:avLst/>
        </a:prstGeom>
      </xdr:spPr>
    </xdr:pic>
  </etc:cellImage>
  <etc:cellImage>
    <xdr:pic>
      <xdr:nvPicPr>
        <xdr:cNvPr id="43" name="ID_05FBD9B3867B4F6699B1995FF1D36E0C" descr="射空塔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8554700" y="9408795"/>
          <a:ext cx="551180" cy="812800"/>
        </a:xfrm>
        <a:prstGeom prst="rect">
          <a:avLst/>
        </a:prstGeom>
      </xdr:spPr>
    </xdr:pic>
  </etc:cellImage>
  <etc:cellImage>
    <xdr:pic>
      <xdr:nvPicPr>
        <xdr:cNvPr id="44" name="ID_05AA549F3ECF4BA5BE1FF4FC2FC7E87F" descr="迫击炮塔~1帧闲置1~6帧攻击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202525" y="10255250"/>
          <a:ext cx="2404110" cy="987425"/>
        </a:xfrm>
        <a:prstGeom prst="rect">
          <a:avLst/>
        </a:prstGeom>
      </xdr:spPr>
    </xdr:pic>
  </etc:cellImage>
  <etc:cellImage>
    <xdr:pic>
      <xdr:nvPicPr>
        <xdr:cNvPr id="18" name="ID_9FC21DEA9DAD4D6CA596FC8D7B7D37B0" descr="收解台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0937855" y="12284075"/>
          <a:ext cx="762000" cy="765810"/>
        </a:xfrm>
        <a:prstGeom prst="rect">
          <a:avLst/>
        </a:prstGeom>
      </xdr:spPr>
    </xdr:pic>
  </etc:cellImage>
  <etc:cellImage>
    <xdr:pic>
      <xdr:nvPicPr>
        <xdr:cNvPr id="48" name="ID_5700143AD5AB49B58DFC7EE8DDA80D8A" descr="射手人形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0255865" y="5537200"/>
          <a:ext cx="230505" cy="311785"/>
        </a:xfrm>
        <a:prstGeom prst="rect">
          <a:avLst/>
        </a:prstGeom>
      </xdr:spPr>
    </xdr:pic>
  </etc:cellImage>
  <etc:cellImage>
    <xdr:pic>
      <xdr:nvPicPr>
        <xdr:cNvPr id="51" name="ID_0E110603796D46C38494B28A4D571C62" descr="装甲人形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0315555" y="5905500"/>
          <a:ext cx="211455" cy="273685"/>
        </a:xfrm>
        <a:prstGeom prst="rect">
          <a:avLst/>
        </a:prstGeom>
      </xdr:spPr>
    </xdr:pic>
  </etc:cellImage>
  <etc:cellImage>
    <xdr:pic>
      <xdr:nvPicPr>
        <xdr:cNvPr id="52" name="ID_12BB2E94123C4C889F55194AEAB0BE41" descr="人形-走路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0003135" y="5212080"/>
          <a:ext cx="1833245" cy="190500"/>
        </a:xfrm>
        <a:prstGeom prst="rect">
          <a:avLst/>
        </a:prstGeom>
      </xdr:spPr>
    </xdr:pic>
  </etc:cellImage>
  <etc:cellImage>
    <xdr:pic>
      <xdr:nvPicPr>
        <xdr:cNvPr id="53" name="ID_94A20FBD29F04F919BDAD705B5DDAFD9" descr="人形-停止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0365085" y="6316980"/>
          <a:ext cx="228600" cy="190500"/>
        </a:xfrm>
        <a:prstGeom prst="rect">
          <a:avLst/>
        </a:prstGeom>
      </xdr:spPr>
    </xdr:pic>
  </etc:cellImage>
  <etc:cellImage>
    <xdr:pic>
      <xdr:nvPicPr>
        <xdr:cNvPr id="54" name="ID_FD802FD3568A40738F91871B69BBC1C4" descr="导弹无人机平台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0433665" y="7437755"/>
          <a:ext cx="1190625" cy="930275"/>
        </a:xfrm>
        <a:prstGeom prst="rect">
          <a:avLst/>
        </a:prstGeom>
      </xdr:spPr>
    </xdr:pic>
  </etc:cellImage>
  <etc:cellImage>
    <xdr:pic>
      <xdr:nvPicPr>
        <xdr:cNvPr id="55" name="ID_C128E01EE736472E8E1BC5E23F84B7D9" descr="导弹无人机平台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1500465" y="7818755"/>
          <a:ext cx="1190625" cy="996950"/>
        </a:xfrm>
        <a:prstGeom prst="rect">
          <a:avLst/>
        </a:prstGeom>
      </xdr:spPr>
    </xdr:pic>
  </etc:cellImage>
  <etc:cellImage>
    <xdr:pic>
      <xdr:nvPicPr>
        <xdr:cNvPr id="56" name="ID_9E318BAE4A904836AFAD20CEBD6E7199" descr="导弹无人机平台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1595715" y="7590155"/>
          <a:ext cx="1190625" cy="996950"/>
        </a:xfrm>
        <a:prstGeom prst="rect">
          <a:avLst/>
        </a:prstGeom>
      </xdr:spPr>
    </xdr:pic>
  </etc:cellImage>
  <etc:cellImage>
    <xdr:pic>
      <xdr:nvPicPr>
        <xdr:cNvPr id="57" name="ID_73F4DE47EEE844179263ED728146A1C2" descr="新核心-Sheet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0199350" y="19925665"/>
          <a:ext cx="10058400" cy="628650"/>
        </a:xfrm>
        <a:prstGeom prst="rect">
          <a:avLst/>
        </a:prstGeom>
      </xdr:spPr>
    </xdr:pic>
  </etc:cellImage>
  <etc:cellImage>
    <xdr:pic>
      <xdr:nvPicPr>
        <xdr:cNvPr id="2" name="ID_953FA9BA13B84807942D4B965D9F3D90" descr="熔炉平台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9764375" y="19068415"/>
          <a:ext cx="9144000" cy="1143000"/>
        </a:xfrm>
        <a:prstGeom prst="rect">
          <a:avLst/>
        </a:prstGeom>
      </xdr:spPr>
    </xdr:pic>
  </etc:cellImage>
  <etc:cellImage>
    <xdr:pic>
      <xdr:nvPicPr>
        <xdr:cNvPr id="42" name="ID_2FE39F3032FD4E1F863874F8B4F60749" descr="射击塔2级换弹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8758535" y="12533630"/>
          <a:ext cx="7883525" cy="1198245"/>
        </a:xfrm>
        <a:prstGeom prst="rect">
          <a:avLst/>
        </a:prstGeom>
      </xdr:spPr>
    </xdr:pic>
  </etc:cellImage>
  <etc:cellImage>
    <xdr:pic>
      <xdr:nvPicPr>
        <xdr:cNvPr id="58" name="ID_B82D03C177EC4C30B15BA1D002D0DC8E" descr="射击塔2级攻击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8840450" y="12340590"/>
          <a:ext cx="4568825" cy="1195705"/>
        </a:xfrm>
        <a:prstGeom prst="rect">
          <a:avLst/>
        </a:prstGeom>
      </xdr:spPr>
    </xdr:pic>
  </etc:cellImage>
  <etc:cellImage>
    <xdr:pic>
      <xdr:nvPicPr>
        <xdr:cNvPr id="59" name="ID_7ED843B9A2024EB8BFAAF3A269F920C7" descr="射击塔2级闲置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8910935" y="12179935"/>
          <a:ext cx="4568825" cy="1189990"/>
        </a:xfrm>
        <a:prstGeom prst="rect">
          <a:avLst/>
        </a:prstGeom>
      </xdr:spPr>
    </xdr:pic>
  </etc:cellImage>
  <etc:cellImage>
    <xdr:pic>
      <xdr:nvPicPr>
        <xdr:cNvPr id="12" name="ID_D663641981D04D5D9EA8A29E0A6C862C" descr="机枪塔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8326100" y="20986115"/>
          <a:ext cx="2480310" cy="1454150"/>
        </a:xfrm>
        <a:prstGeom prst="rect">
          <a:avLst/>
        </a:prstGeom>
      </xdr:spPr>
    </xdr:pic>
  </etc:cellImage>
  <etc:cellImage>
    <xdr:pic>
      <xdr:nvPicPr>
        <xdr:cNvPr id="33" name="ID_8785E81E6BEC4177890E4C386317579E" descr="机枪塔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8416270" y="20480655"/>
          <a:ext cx="2480310" cy="1454150"/>
        </a:xfrm>
        <a:prstGeom prst="rect">
          <a:avLst/>
        </a:prstGeom>
      </xdr:spPr>
    </xdr:pic>
  </etc:cellImage>
  <etc:cellImage>
    <xdr:pic>
      <xdr:nvPicPr>
        <xdr:cNvPr id="61" name="ID_1B4056DBD8BF4B63971888AA1F449A21" descr="机枪塔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8467705" y="19956780"/>
          <a:ext cx="2480310" cy="1454150"/>
        </a:xfrm>
        <a:prstGeom prst="rect">
          <a:avLst/>
        </a:prstGeom>
      </xdr:spPr>
    </xdr:pic>
  </etc:cellImage>
  <etc:cellImage>
    <xdr:pic>
      <xdr:nvPicPr>
        <xdr:cNvPr id="45" name="ID_968254E67A7E413FA6C6392FB8D12D90" descr="推土机外壳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6219170" y="7769860"/>
          <a:ext cx="2743200" cy="643890"/>
        </a:xfrm>
        <a:prstGeom prst="rect">
          <a:avLst/>
        </a:prstGeom>
      </xdr:spPr>
    </xdr:pic>
  </etc:cellImage>
  <etc:cellImage>
    <xdr:pic>
      <xdr:nvPicPr>
        <xdr:cNvPr id="62" name="ID_C3370F0CE2EC4913AFD904E563492CCF" descr="钻头外壳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6193135" y="7573645"/>
          <a:ext cx="2514600" cy="643890"/>
        </a:xfrm>
        <a:prstGeom prst="rect">
          <a:avLst/>
        </a:prstGeom>
      </xdr:spPr>
    </xdr:pic>
  </etc:cellImage>
  <etc:cellImage>
    <xdr:pic>
      <xdr:nvPicPr>
        <xdr:cNvPr id="63" name="ID_C8153CACC2124EE4934BD46EC8F65CBB" descr="钻头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8746470" y="32513905"/>
          <a:ext cx="4114800" cy="720090"/>
        </a:xfrm>
        <a:prstGeom prst="rect">
          <a:avLst/>
        </a:prstGeom>
      </xdr:spPr>
    </xdr:pic>
  </etc:cellImage>
  <etc:cellImage>
    <xdr:pic>
      <xdr:nvPicPr>
        <xdr:cNvPr id="64" name="ID_D64A57B143D54B2199A9780E474C8FFE" descr="推土机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8508345" y="32752030"/>
          <a:ext cx="6096000" cy="453390"/>
        </a:xfrm>
        <a:prstGeom prst="rect">
          <a:avLst/>
        </a:prstGeom>
      </xdr:spPr>
    </xdr:pic>
  </etc:cellImage>
  <etc:cellImage>
    <xdr:pic>
      <xdr:nvPicPr>
        <xdr:cNvPr id="65" name="ID_1EE4AFEDD42B4FCAB6039D3B7C9A6586" descr="自爆人形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0184745" y="31104205"/>
          <a:ext cx="209550" cy="219075"/>
        </a:xfrm>
        <a:prstGeom prst="rect">
          <a:avLst/>
        </a:prstGeom>
      </xdr:spPr>
    </xdr:pic>
  </etc:cellImage>
  <etc:cellImage>
    <xdr:pic>
      <xdr:nvPicPr>
        <xdr:cNvPr id="66" name="ID_805A7ED34A3246F3B9AC29123D5AA490" descr="作战人形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0041870" y="27815540"/>
          <a:ext cx="219075" cy="264160"/>
        </a:xfrm>
        <a:prstGeom prst="rect">
          <a:avLst/>
        </a:prstGeom>
      </xdr:spPr>
    </xdr:pic>
  </etc:cellImage>
  <etc:cellImage>
    <xdr:pic>
      <xdr:nvPicPr>
        <xdr:cNvPr id="67" name="ID_BAC5617E697146C89739856C7EA2DE9C" descr="小型炮塔1004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8764250" y="3770630"/>
          <a:ext cx="762000" cy="762000"/>
        </a:xfrm>
        <a:prstGeom prst="rect">
          <a:avLst/>
        </a:prstGeom>
      </xdr:spPr>
    </xdr:pic>
  </etc:cellImage>
  <etc:cellImage>
    <xdr:pic>
      <xdr:nvPicPr>
        <xdr:cNvPr id="68" name="ID_9076BCFFE8B743E291388702EBA3E965" descr="小型炮塔1003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8830925" y="2980055"/>
          <a:ext cx="762000" cy="762000"/>
        </a:xfrm>
        <a:prstGeom prst="rect">
          <a:avLst/>
        </a:prstGeom>
      </xdr:spPr>
    </xdr:pic>
  </etc:cellImage>
  <etc:cellImage>
    <xdr:pic>
      <xdr:nvPicPr>
        <xdr:cNvPr id="69" name="ID_28E1E9AB59E24BEEBD82B4C905FAA529" descr="小型炮塔100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8764250" y="2143125"/>
          <a:ext cx="762000" cy="762000"/>
        </a:xfrm>
        <a:prstGeom prst="rect">
          <a:avLst/>
        </a:prstGeom>
      </xdr:spPr>
    </xdr:pic>
  </etc:cellImage>
  <etc:cellImage>
    <xdr:pic>
      <xdr:nvPicPr>
        <xdr:cNvPr id="70" name="ID_23762A84435E47B49DCBCBEDF0F495B1" descr="大型炮塔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8735675" y="33792160"/>
          <a:ext cx="1143000" cy="1147445"/>
        </a:xfrm>
        <a:prstGeom prst="rect">
          <a:avLst/>
        </a:prstGeom>
      </xdr:spPr>
    </xdr:pic>
  </etc:cellImage>
  <etc:cellImage>
    <xdr:pic>
      <xdr:nvPicPr>
        <xdr:cNvPr id="71" name="ID_CF7A9D4164564103916D72E245DF4AC9" descr="大型炮塔2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8821400" y="32163385"/>
          <a:ext cx="1143000" cy="1147445"/>
        </a:xfrm>
        <a:prstGeom prst="rect">
          <a:avLst/>
        </a:prstGeom>
      </xdr:spPr>
    </xdr:pic>
  </etc:cellImage>
  <etc:cellImage>
    <xdr:pic>
      <xdr:nvPicPr>
        <xdr:cNvPr id="72" name="ID_D4201C2CC2824EDF9EEBDADAA8AEA548" descr="大型炮塔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8764250" y="30677485"/>
          <a:ext cx="1143000" cy="1147445"/>
        </a:xfrm>
        <a:prstGeom prst="rect">
          <a:avLst/>
        </a:prstGeom>
      </xdr:spPr>
    </xdr:pic>
  </etc:cellImage>
  <etc:cellImage>
    <xdr:pic>
      <xdr:nvPicPr>
        <xdr:cNvPr id="47" name="ID_187D0648DE3146AEA9BDD2D4A0199FC3" descr="散弹塔3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9784695" y="32665670"/>
          <a:ext cx="2286000" cy="819150"/>
        </a:xfrm>
        <a:prstGeom prst="rect">
          <a:avLst/>
        </a:prstGeom>
      </xdr:spPr>
    </xdr:pic>
  </etc:cellImage>
  <etc:cellImage>
    <xdr:pic>
      <xdr:nvPicPr>
        <xdr:cNvPr id="49" name="ID_B0A278889C3047E2B81791E30692AE6F" descr="散弹塔2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9737070" y="32456120"/>
          <a:ext cx="2286000" cy="809625"/>
        </a:xfrm>
        <a:prstGeom prst="rect">
          <a:avLst/>
        </a:prstGeom>
      </xdr:spPr>
    </xdr:pic>
  </etc:cellImage>
  <etc:cellImage>
    <xdr:pic>
      <xdr:nvPicPr>
        <xdr:cNvPr id="50" name="ID_A89624B41F4545678FD158C123AD62FB" descr="散弹塔1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9737070" y="32265620"/>
          <a:ext cx="2286000" cy="809625"/>
        </a:xfrm>
        <a:prstGeom prst="rect">
          <a:avLst/>
        </a:prstGeom>
      </xdr:spPr>
    </xdr:pic>
  </etc:cellImage>
  <etc:cellImage>
    <xdr:pic>
      <xdr:nvPicPr>
        <xdr:cNvPr id="8" name="ID_7B8A956D0C14495BBC861280171A70C7" descr="挖掘钻机3-Sheet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8969355" y="5799455"/>
          <a:ext cx="10058400" cy="509905"/>
        </a:xfrm>
        <a:prstGeom prst="rect">
          <a:avLst/>
        </a:prstGeom>
      </xdr:spPr>
    </xdr:pic>
  </etc:cellImage>
  <etc:cellImage>
    <xdr:pic>
      <xdr:nvPicPr>
        <xdr:cNvPr id="75" name="ID_C420270F5E4446D4BB0F127E25C60B7E" descr="挖掘钻机2-Sheet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303365" y="5583555"/>
          <a:ext cx="10058400" cy="509905"/>
        </a:xfrm>
        <a:prstGeom prst="rect">
          <a:avLst/>
        </a:prstGeom>
      </xdr:spPr>
    </xdr:pic>
  </etc:cellImage>
  <etc:cellImage>
    <xdr:pic>
      <xdr:nvPicPr>
        <xdr:cNvPr id="77" name="ID_53B74E72D3744CD283FDB87E18988A18" descr="挖掘钻机1-Sheet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9308445" y="5408295"/>
          <a:ext cx="10058400" cy="509905"/>
        </a:xfrm>
        <a:prstGeom prst="rect">
          <a:avLst/>
        </a:prstGeom>
      </xdr:spPr>
    </xdr:pic>
  </etc:cellImage>
  <etc:cellImage>
    <xdr:pic>
      <xdr:nvPicPr>
        <xdr:cNvPr id="78" name="ID_1DB669043698407792A4A3D4C75E15AD" descr="狙击塔2-Sheet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8911570" y="41064815"/>
          <a:ext cx="5715000" cy="1541145"/>
        </a:xfrm>
        <a:prstGeom prst="rect">
          <a:avLst/>
        </a:prstGeom>
      </xdr:spPr>
    </xdr:pic>
  </etc:cellImage>
  <etc:cellImage>
    <xdr:pic>
      <xdr:nvPicPr>
        <xdr:cNvPr id="79" name="ID_D8812854D47A440699342E06DB0D89B1" descr="狙击塔-Sheet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8749645" y="39104570"/>
          <a:ext cx="5715000" cy="1541145"/>
        </a:xfrm>
        <a:prstGeom prst="rect">
          <a:avLst/>
        </a:prstGeom>
      </xdr:spPr>
    </xdr:pic>
  </etc:cellImage>
  <etc:cellImage>
    <xdr:pic>
      <xdr:nvPicPr>
        <xdr:cNvPr id="80" name="ID_244E1F4DEE12430F9B35F45CCAD4172D" descr="狙击塔3-Sheet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9044920" y="43139360"/>
          <a:ext cx="5715000" cy="1541145"/>
        </a:xfrm>
        <a:prstGeom prst="rect">
          <a:avLst/>
        </a:prstGeom>
      </xdr:spPr>
    </xdr:pic>
  </etc:cellImage>
  <etc:cellImage>
    <xdr:pic>
      <xdr:nvPicPr>
        <xdr:cNvPr id="81" name="ID_EB846EFA8E744BBC97477EC45F4D23C9" descr="狙击塔-Sheet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8708370" y="38002210"/>
          <a:ext cx="5715000" cy="1541145"/>
        </a:xfrm>
        <a:prstGeom prst="rect">
          <a:avLst/>
        </a:prstGeom>
      </xdr:spPr>
    </xdr:pic>
  </etc:cellImage>
  <etc:cellImage>
    <xdr:pic>
      <xdr:nvPicPr>
        <xdr:cNvPr id="82" name="ID_5979A741E6774852B3BB05EEFBD6AB5A" descr="狙击塔3-Sheet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8736945" y="42275125"/>
          <a:ext cx="5715000" cy="1541145"/>
        </a:xfrm>
        <a:prstGeom prst="rect">
          <a:avLst/>
        </a:prstGeom>
      </xdr:spPr>
    </xdr:pic>
  </etc:cellImage>
  <etc:cellImage>
    <xdr:pic>
      <xdr:nvPicPr>
        <xdr:cNvPr id="83" name="ID_F3070FA5144F446AA445C5927180C077" descr="狙击塔2-Sheet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8841720" y="40257730"/>
          <a:ext cx="5715000" cy="1541145"/>
        </a:xfrm>
        <a:prstGeom prst="rect">
          <a:avLst/>
        </a:prstGeom>
      </xdr:spPr>
    </xdr:pic>
  </etc:cellImage>
  <etc:cellImage>
    <xdr:pic>
      <xdr:nvPicPr>
        <xdr:cNvPr id="84" name="ID_E399A260CCDA449AAC9C83C36A60B6DB" descr="新核心2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9428460" y="17265015"/>
          <a:ext cx="10038080" cy="625475"/>
        </a:xfrm>
        <a:prstGeom prst="rect">
          <a:avLst/>
        </a:prstGeom>
      </xdr:spPr>
    </xdr:pic>
  </etc:cellImage>
  <etc:cellImage>
    <xdr:pic>
      <xdr:nvPicPr>
        <xdr:cNvPr id="73" name="ID_AA4B0B175AA64BEB94EA0F9906079C42" descr="光子塔3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9622770" y="22806660"/>
          <a:ext cx="457200" cy="1028700"/>
        </a:xfrm>
        <a:prstGeom prst="rect">
          <a:avLst/>
        </a:prstGeom>
      </xdr:spPr>
    </xdr:pic>
  </etc:cellImage>
  <etc:cellImage>
    <xdr:pic>
      <xdr:nvPicPr>
        <xdr:cNvPr id="85" name="ID_6BC87D7932AC4B7DB14C22354813A334" descr="光子塔2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8555970" y="22492335"/>
          <a:ext cx="457200" cy="1028700"/>
        </a:xfrm>
        <a:prstGeom prst="rect">
          <a:avLst/>
        </a:prstGeom>
      </xdr:spPr>
    </xdr:pic>
  </etc:cellImage>
  <etc:cellImage>
    <xdr:pic>
      <xdr:nvPicPr>
        <xdr:cNvPr id="86" name="ID_86B7C599F054406C84FC7B638D1AF380" descr="光子塔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0032345" y="22178010"/>
          <a:ext cx="361950" cy="952500"/>
        </a:xfrm>
        <a:prstGeom prst="rect">
          <a:avLst/>
        </a:prstGeom>
      </xdr:spPr>
    </xdr:pic>
  </etc:cellImage>
  <etc:cellImage>
    <xdr:pic>
      <xdr:nvPicPr>
        <xdr:cNvPr id="46" name="ID_99A4837A63BC4BEDBAE06AB5D33A1739" descr="喷火塔宝石修改版11-Sheet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9416395" y="39611300"/>
          <a:ext cx="7315200" cy="746125"/>
        </a:xfrm>
        <a:prstGeom prst="rect">
          <a:avLst/>
        </a:prstGeom>
      </xdr:spPr>
    </xdr:pic>
  </etc:cellImage>
  <etc:cellImage>
    <xdr:pic>
      <xdr:nvPicPr>
        <xdr:cNvPr id="87" name="ID_5C5BB59DB0734471AAD8128682813C4F" descr="喷火塔宝石修改版3-Sheet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9349720" y="42976800"/>
          <a:ext cx="7086600" cy="958850"/>
        </a:xfrm>
        <a:prstGeom prst="rect">
          <a:avLst/>
        </a:prstGeom>
      </xdr:spPr>
    </xdr:pic>
  </etc:cellImage>
  <etc:cellImage>
    <xdr:pic>
      <xdr:nvPicPr>
        <xdr:cNvPr id="88" name="ID_8121D34713B54E02804F6E9EC4BF7539" descr="喷火塔宝石修改版-Sheet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9825970" y="41303575"/>
          <a:ext cx="7086600" cy="958850"/>
        </a:xfrm>
        <a:prstGeom prst="rect">
          <a:avLst/>
        </a:prstGeom>
      </xdr:spPr>
    </xdr:pic>
  </etc:cellImage>
  <etc:cellImage>
    <xdr:pic>
      <xdr:nvPicPr>
        <xdr:cNvPr id="89" name="ID_02BBAB7B64FF4DD4ADB18AD618827F48" descr="喷火塔宝石修改版11-Sheet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8917920" y="40392350"/>
          <a:ext cx="7315200" cy="746125"/>
        </a:xfrm>
        <a:prstGeom prst="rect">
          <a:avLst/>
        </a:prstGeom>
      </xdr:spPr>
    </xdr:pic>
  </etc:cellImage>
  <etc:cellImage>
    <xdr:pic>
      <xdr:nvPicPr>
        <xdr:cNvPr id="90" name="ID_10F2BDC9ABB241A3A35FE902EEF515B1" descr="喷火塔宝石修改版3-Sheet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8851245" y="43757850"/>
          <a:ext cx="7086600" cy="958850"/>
        </a:xfrm>
        <a:prstGeom prst="rect">
          <a:avLst/>
        </a:prstGeom>
      </xdr:spPr>
    </xdr:pic>
  </etc:cellImage>
  <etc:cellImage>
    <xdr:pic>
      <xdr:nvPicPr>
        <xdr:cNvPr id="91" name="ID_28B7062ED11D480BA855AE7F6C0108BA" descr="喷火塔宝石修改版-Sheet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9327495" y="42084625"/>
          <a:ext cx="7086600" cy="958850"/>
        </a:xfrm>
        <a:prstGeom prst="rect">
          <a:avLst/>
        </a:prstGeom>
      </xdr:spPr>
    </xdr:pic>
  </etc:cellImage>
  <etc:cellImage>
    <xdr:pic>
      <xdr:nvPicPr>
        <xdr:cNvPr id="92" name="ID_6B75AC01ED6848C6AF389FA7DCCEFDD3" descr="迫击炮塔3级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0054570" y="21844000"/>
          <a:ext cx="2857500" cy="1320800"/>
        </a:xfrm>
        <a:prstGeom prst="rect">
          <a:avLst/>
        </a:prstGeom>
      </xdr:spPr>
    </xdr:pic>
  </etc:cellImage>
  <etc:cellImage>
    <xdr:pic>
      <xdr:nvPicPr>
        <xdr:cNvPr id="93" name="ID_D7890E25170D4651876570605D3DB79A" descr="迫击炮塔2级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0045045" y="20227925"/>
          <a:ext cx="2400300" cy="974725"/>
        </a:xfrm>
        <a:prstGeom prst="rect">
          <a:avLst/>
        </a:prstGeom>
      </xdr:spPr>
    </xdr:pic>
  </etc:cellImage>
  <etc:cellImage>
    <xdr:pic>
      <xdr:nvPicPr>
        <xdr:cNvPr id="94" name="ID_A41530B5006E4E42BF89BA36D6D9D7EC" descr="迫击炮塔~1帧闲置1~6帧攻击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022820" y="18637250"/>
          <a:ext cx="2400300" cy="974725"/>
        </a:xfrm>
        <a:prstGeom prst="rect">
          <a:avLst/>
        </a:prstGeom>
      </xdr:spPr>
    </xdr:pic>
  </etc:cellImage>
  <etc:cellImage>
    <xdr:pic>
      <xdr:nvPicPr>
        <xdr:cNvPr id="95" name="ID_CC35A2F00C4D48FDB750092E3EFFDF92" descr="迫击炮塔3级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0060920" y="22672675"/>
          <a:ext cx="2857500" cy="1320800"/>
        </a:xfrm>
        <a:prstGeom prst="rect">
          <a:avLst/>
        </a:prstGeom>
      </xdr:spPr>
    </xdr:pic>
  </etc:cellImage>
  <etc:cellImage>
    <xdr:pic>
      <xdr:nvPicPr>
        <xdr:cNvPr id="96" name="ID_1496E6FCAF1445348F1B66733CFFB24A" descr="迫击炮塔2级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9956145" y="20913725"/>
          <a:ext cx="2400300" cy="974725"/>
        </a:xfrm>
        <a:prstGeom prst="rect">
          <a:avLst/>
        </a:prstGeom>
      </xdr:spPr>
    </xdr:pic>
  </etc:cellImage>
  <etc:cellImage>
    <xdr:pic>
      <xdr:nvPicPr>
        <xdr:cNvPr id="97" name="ID_C50F478D63EE468E8F2266BE408683DE" descr="射击塔2-0~12闲置，13~24攻击34-Sheet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8802350" y="18459450"/>
          <a:ext cx="6172200" cy="1216025"/>
        </a:xfrm>
        <a:prstGeom prst="rect">
          <a:avLst/>
        </a:prstGeom>
      </xdr:spPr>
    </xdr:pic>
  </etc:cellImage>
  <etc:cellImage>
    <xdr:pic>
      <xdr:nvPicPr>
        <xdr:cNvPr id="98" name="ID_41B984BF92B740C29FA7D87F8565A52E" descr="射击塔2-0~12闲置，13~24攻击31-Sheet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287490" y="17889855"/>
          <a:ext cx="6172200" cy="1216025"/>
        </a:xfrm>
        <a:prstGeom prst="rect">
          <a:avLst/>
        </a:prstGeom>
      </xdr:spPr>
    </xdr:pic>
  </etc:cellImage>
  <etc:cellImage>
    <xdr:pic>
      <xdr:nvPicPr>
        <xdr:cNvPr id="99" name="ID_E1F0827161C84E45BA6A71299B03BB21" descr="射击塔2-0~12闲置，13~24攻击3-Sheet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8507710" y="19390995"/>
          <a:ext cx="7886700" cy="1216025"/>
        </a:xfrm>
        <a:prstGeom prst="rect">
          <a:avLst/>
        </a:prstGeom>
      </xdr:spPr>
    </xdr:pic>
  </etc:cellImage>
  <etc:cellImage>
    <xdr:pic>
      <xdr:nvPicPr>
        <xdr:cNvPr id="60" name="ID_7518A137956F4D61A8A84AD9EDA926F4" descr="水晶研究站-Sheet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9030950" y="17656175"/>
          <a:ext cx="10036810" cy="1651000"/>
        </a:xfrm>
        <a:prstGeom prst="rect">
          <a:avLst/>
        </a:prstGeom>
      </xdr:spPr>
    </xdr:pic>
  </etc:cellImage>
  <etc:cellImage>
    <xdr:pic>
      <xdr:nvPicPr>
        <xdr:cNvPr id="74" name="ID_28FC262D04334CCB8F6C707E7EECD7EF" descr="激光钻头2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8931890" y="18249265"/>
          <a:ext cx="1906270" cy="945515"/>
        </a:xfrm>
        <a:prstGeom prst="rect">
          <a:avLst/>
        </a:prstGeom>
      </xdr:spPr>
    </xdr:pic>
  </etc:cellImage>
  <etc:cellImage>
    <xdr:pic>
      <xdr:nvPicPr>
        <xdr:cNvPr id="76" name="ID_63750D3C29DD4D8DBB807115CE41D97B" descr="激光钻头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9337020" y="17915255"/>
          <a:ext cx="1906270" cy="953770"/>
        </a:xfrm>
        <a:prstGeom prst="rect">
          <a:avLst/>
        </a:prstGeom>
      </xdr:spPr>
    </xdr:pic>
  </etc:cellImage>
</etc:cellImages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<sst xmlns="http://schemas.openxmlformats.org/spreadsheetml/2006/main" count="1123" uniqueCount="339">
  <si>
    <t>该表用于配置实体的帧动画
数据不想填就写 #BASEVALUE</t>
  </si>
  <si>
    <t>实体id
单位</t>
  </si>
  <si>
    <t>帧动画类型
1 默认动画
2 移动动画
3 静止攻击动画
6 移动攻击动画
10 死亡动画
播放时发现没有该动画就播放默认动画</t>
  </si>
  <si>
    <t>帧动画描述</t>
  </si>
  <si>
    <t>帧图坐标</t>
  </si>
  <si>
    <t>单个帧图
长宽（横纵）</t>
  </si>
  <si>
    <t>帧图最大序号
第一张图是1</t>
  </si>
  <si>
    <t>帧图大小
（横,纵）</t>
  </si>
  <si>
    <t>播放时，偏移中心的值
（横,竖）</t>
  </si>
  <si>
    <t>各帧相对持续时间
各帧默认为1
持续时间为1的帧的显示长度是持续时间为2的帧的两倍
例子:(1,2)|(3,1)
表示第一帧相对持续时间为2
表示第三帧相对持续时间为1</t>
  </si>
  <si>
    <t>设置动画播放速度
5是默认值，表示一秒5帧</t>
  </si>
  <si>
    <t>帧图</t>
  </si>
  <si>
    <t>不水平翻转
不填默认为True</t>
  </si>
  <si>
    <t>不垂直翻转
不填默认为True</t>
  </si>
  <si>
    <t>字段导出设置</t>
  </si>
  <si>
    <t>字段名称</t>
  </si>
  <si>
    <t>ObjectId</t>
  </si>
  <si>
    <t>AnimaType</t>
  </si>
  <si>
    <t>FrameAnimaDes</t>
  </si>
  <si>
    <t>Coords</t>
  </si>
  <si>
    <t>LengWidth</t>
  </si>
  <si>
    <t>MaxIndex</t>
  </si>
  <si>
    <t>Size</t>
  </si>
  <si>
    <t>#Offset</t>
  </si>
  <si>
    <t>#RelativeList</t>
  </si>
  <si>
    <t>#SpeedFps</t>
  </si>
  <si>
    <t>Picture</t>
  </si>
  <si>
    <t>#FlipH</t>
  </si>
  <si>
    <t>#FlipV</t>
  </si>
  <si>
    <t>数据类型</t>
  </si>
  <si>
    <t>INT</t>
  </si>
  <si>
    <t>STR</t>
  </si>
  <si>
    <t>Vector2I</t>
  </si>
  <si>
    <t>POINT</t>
  </si>
  <si>
    <t>&lt;(FLOAT)&gt;</t>
  </si>
  <si>
    <t>PNG</t>
  </si>
  <si>
    <t>BOOL</t>
  </si>
  <si>
    <t>单位默认动画</t>
  </si>
  <si>
    <t>#BASEVALUE</t>
  </si>
  <si>
    <t>(20,48)</t>
  </si>
  <si>
    <t>（4,1）</t>
  </si>
  <si>
    <t>单位移动动画</t>
  </si>
  <si>
    <t>(62,63)</t>
  </si>
  <si>
    <t>人型</t>
  </si>
  <si>
    <t>(24,20)</t>
  </si>
  <si>
    <t>（8,1）</t>
  </si>
  <si>
    <t>（1,1）</t>
  </si>
  <si>
    <t>好战者</t>
  </si>
  <si>
    <t>(66,63)</t>
  </si>
  <si>
    <t>枪手</t>
  </si>
  <si>
    <t>钻头外壳</t>
  </si>
  <si>
    <t>(66,67)</t>
  </si>
  <si>
    <t>推土机外壳</t>
  </si>
  <si>
    <t>(72,67)</t>
  </si>
  <si>
    <t>实体id
建筑</t>
  </si>
  <si>
    <t>帧动画类型
1 默认动画
5 工作动画
10 死亡动画
播放时发现没有该动画就播放默认动画</t>
  </si>
  <si>
    <t>帧图最大序号（帧）
第一张图是1</t>
  </si>
  <si>
    <t>播放时,偏移中心的值
（横,竖）</t>
  </si>
  <si>
    <t>测试</t>
  </si>
  <si>
    <t>大型挖掘钻机-闲置</t>
  </si>
  <si>
    <t>（140,140）</t>
  </si>
  <si>
    <t>大型挖掘钻机-工作</t>
  </si>
  <si>
    <t>（10,6）</t>
  </si>
  <si>
    <t>挖掘钻机-闲置</t>
  </si>
  <si>
    <t>(80,80)</t>
  </si>
  <si>
    <t>挖掘钻机1</t>
  </si>
  <si>
    <t>（20,1）</t>
  </si>
  <si>
    <t>挖掘钻机2</t>
  </si>
  <si>
    <t>挖掘钻机3</t>
  </si>
  <si>
    <t>防御墙</t>
  </si>
  <si>
    <t>(40,40)</t>
  </si>
  <si>
    <t>防御墙LV1</t>
  </si>
  <si>
    <t>防御墙LV2</t>
  </si>
  <si>
    <t>防御墙LV3</t>
  </si>
  <si>
    <t>水晶提取器LV1</t>
  </si>
  <si>
    <t>水晶提取器LV2</t>
  </si>
  <si>
    <t>水晶提取器LV3</t>
  </si>
  <si>
    <t>次元凝练器LV1</t>
  </si>
  <si>
    <t>次元凝练器LV2</t>
  </si>
  <si>
    <t>次元凝练器LV3</t>
  </si>
  <si>
    <t>布局节点LV1</t>
  </si>
  <si>
    <t>布局节点LV2</t>
  </si>
  <si>
    <t>布局节点LV3</t>
  </si>
  <si>
    <t>战术地刺LV1</t>
  </si>
  <si>
    <t>战术地刺LV2</t>
  </si>
  <si>
    <t>战术地刺LV3</t>
  </si>
  <si>
    <t>核心节点</t>
  </si>
  <si>
    <t>(160,160)</t>
  </si>
  <si>
    <t>（16,1）</t>
  </si>
  <si>
    <t>熔炉平台LV1</t>
  </si>
  <si>
    <t>(120,120)</t>
  </si>
  <si>
    <t>水晶研究站</t>
  </si>
  <si>
    <t>(400,400)</t>
  </si>
  <si>
    <t>（6,1）</t>
  </si>
  <si>
    <t>大型激光钻头左</t>
  </si>
  <si>
    <t>(200,100)</t>
  </si>
  <si>
    <t>大型激光钻头右</t>
  </si>
  <si>
    <t>实体id
炮塔</t>
  </si>
  <si>
    <t>帧动画类型
0 建造时动画
1 默认动画
3 攻击动画
4 装填动画
10 死亡动画
播放时发现没有该动画就播放默认动画</t>
  </si>
  <si>
    <t>射击塔LV1</t>
  </si>
  <si>
    <t>5</t>
  </si>
  <si>
    <t>射击塔LV2</t>
  </si>
  <si>
    <t>射击塔LV3</t>
  </si>
  <si>
    <t>小型基础炮塔基座1级</t>
  </si>
  <si>
    <t>埋地小型基础炮塔基座1级</t>
  </si>
  <si>
    <t>小型基础炮塔基座2级</t>
  </si>
  <si>
    <t>埋地小型基础炮塔基座2级</t>
  </si>
  <si>
    <t>小型基础炮塔基座3级</t>
  </si>
  <si>
    <t>埋地小型基础炮塔基座3级</t>
  </si>
  <si>
    <t>中型基础炮塔基座1级</t>
  </si>
  <si>
    <t>埋地中型基础炮塔基座1级</t>
  </si>
  <si>
    <t>中型基础炮塔基座2级</t>
  </si>
  <si>
    <t>埋地中型基础炮塔基座2级</t>
  </si>
  <si>
    <t>中型基础炮塔基座3级</t>
  </si>
  <si>
    <t>埋地中型基础炮塔基座3级</t>
  </si>
  <si>
    <t>大型基础炮塔基座1级</t>
  </si>
  <si>
    <t>埋地大型基础炮塔基座1级</t>
  </si>
  <si>
    <t>大型基础炮塔基座2级</t>
  </si>
  <si>
    <t>埋地大型基础炮塔基座2级</t>
  </si>
  <si>
    <t>大型基础炮塔基座3级</t>
  </si>
  <si>
    <t>埋地大型基础炮塔基座3级</t>
  </si>
  <si>
    <t>收解台支架</t>
  </si>
  <si>
    <t>治疗工程塔基座</t>
  </si>
  <si>
    <t>机枪塔LV1</t>
  </si>
  <si>
    <t>光子塔LV1</t>
  </si>
  <si>
    <t>光子塔LV2</t>
  </si>
  <si>
    <t>光子塔LV3</t>
  </si>
  <si>
    <t>1</t>
  </si>
  <si>
    <t>射空塔LV1</t>
  </si>
  <si>
    <t>射空塔LV2</t>
  </si>
  <si>
    <t>射空塔LV3</t>
  </si>
  <si>
    <t>迫击炮塔LV1</t>
  </si>
  <si>
    <t>迫击炮塔LV2</t>
  </si>
  <si>
    <t>迫击炮塔LV3</t>
  </si>
  <si>
    <t>喷火塔LV1</t>
  </si>
  <si>
    <t>喷火塔LV2</t>
  </si>
  <si>
    <t>喷火塔LV3</t>
  </si>
  <si>
    <t>破甲塔LV1</t>
  </si>
  <si>
    <t>100102</t>
  </si>
  <si>
    <t>破甲塔LV2</t>
  </si>
  <si>
    <t>100103</t>
  </si>
  <si>
    <t>破甲塔LV3</t>
  </si>
  <si>
    <t>散弹塔LV1</t>
  </si>
  <si>
    <t>100202</t>
  </si>
  <si>
    <t>散弹塔LV2</t>
  </si>
  <si>
    <t>100203</t>
  </si>
  <si>
    <t>散弹塔LV3</t>
  </si>
  <si>
    <t>101201</t>
  </si>
  <si>
    <t>导弹无人机塔LV1</t>
  </si>
  <si>
    <t>101202</t>
  </si>
  <si>
    <t>导弹无人机塔LV2</t>
  </si>
  <si>
    <t>101203</t>
  </si>
  <si>
    <t>导弹无人机塔LV3</t>
  </si>
  <si>
    <t>10</t>
  </si>
  <si>
    <t>该表用于配置无人机的帧动画
数据不想填就写 #BASEVALUE</t>
  </si>
  <si>
    <t xml:space="preserve">无人机-实体id
</t>
  </si>
  <si>
    <t>帧图大小
（横,竖）</t>
  </si>
  <si>
    <t>实体id
远程武器</t>
  </si>
  <si>
    <t>帧动画类型
1 默认动画
2 移动动画
3 攻击动画
4 装填动画
10 死亡动画(跟随死亡)
播放时发现没有该动画就播放默认动画</t>
  </si>
  <si>
    <t>WeaponId</t>
  </si>
  <si>
    <t>射击炮闲置</t>
  </si>
  <si>
    <t>（36,116）</t>
  </si>
  <si>
    <t>（12,1）</t>
  </si>
  <si>
    <t>射击炮开火</t>
  </si>
  <si>
    <t>射击炮装填</t>
  </si>
  <si>
    <t>（69,116）</t>
  </si>
  <si>
    <t>冶火炮闲置</t>
  </si>
  <si>
    <t>(92,150)</t>
  </si>
  <si>
    <t>冶火炮开火</t>
  </si>
  <si>
    <t>冶火炮装填</t>
  </si>
  <si>
    <t>导弹无人机塔1级</t>
  </si>
  <si>
    <t>(125,97)</t>
  </si>
  <si>
    <t>导弹无人机塔2级</t>
  </si>
  <si>
    <t>(125,104)</t>
  </si>
  <si>
    <t>导弹无人机塔3级</t>
  </si>
  <si>
    <t>测试炮开火</t>
  </si>
  <si>
    <t>(18,62)</t>
  </si>
  <si>
    <t>射击塔1级闲置</t>
  </si>
  <si>
    <t>射击塔1级开火</t>
  </si>
  <si>
    <t>射击塔1级装填</t>
  </si>
  <si>
    <t>射击塔2级闲置</t>
  </si>
  <si>
    <t>(40,126)</t>
  </si>
  <si>
    <t>射击塔2级开火</t>
  </si>
  <si>
    <t>射击塔2级装填</t>
  </si>
  <si>
    <t>(69,126)</t>
  </si>
  <si>
    <t>射击塔3级闲置</t>
  </si>
  <si>
    <t>(54,127)</t>
  </si>
  <si>
    <t>射击塔3级开火</t>
  </si>
  <si>
    <t>射击塔3级装填</t>
  </si>
  <si>
    <t>(69,127)</t>
  </si>
  <si>
    <t>射空塔</t>
  </si>
  <si>
    <t>(58,84)</t>
  </si>
  <si>
    <t>迫击炮塔1</t>
  </si>
  <si>
    <t>(42,102)</t>
  </si>
  <si>
    <t>迫击炮塔2</t>
  </si>
  <si>
    <t>迫击炮塔3</t>
  </si>
  <si>
    <t>(50,138)</t>
  </si>
  <si>
    <t>光子塔lv1</t>
  </si>
  <si>
    <t>(38,100)</t>
  </si>
  <si>
    <t>光子塔lv2</t>
  </si>
  <si>
    <t>(48,108)</t>
  </si>
  <si>
    <t>光子塔lv3</t>
  </si>
  <si>
    <t>机枪塔闲置LV1</t>
  </si>
  <si>
    <t>(52,154)</t>
  </si>
  <si>
    <t>（5,1）</t>
  </si>
  <si>
    <t>机枪塔开火LV1</t>
  </si>
  <si>
    <t>机枪塔换弹LV1</t>
  </si>
  <si>
    <t>机枪塔闲置LV2</t>
  </si>
  <si>
    <t>机枪塔开火LV2</t>
  </si>
  <si>
    <t>机枪塔换弹LV2</t>
  </si>
  <si>
    <t>机枪塔闲置LV3</t>
  </si>
  <si>
    <t>机枪塔开火LV3</t>
  </si>
  <si>
    <t>机枪塔换弹LV3</t>
  </si>
  <si>
    <t>收解台</t>
  </si>
  <si>
    <t>作战人形</t>
  </si>
  <si>
    <t>(23,27)</t>
  </si>
  <si>
    <t>装甲人形</t>
  </si>
  <si>
    <t>(22,28)</t>
  </si>
  <si>
    <t>自爆人形</t>
  </si>
  <si>
    <t>(22,23)</t>
  </si>
  <si>
    <t>射手人形</t>
  </si>
  <si>
    <t>(24,32)</t>
  </si>
  <si>
    <t>冲击钻头</t>
  </si>
  <si>
    <t>(54,75)</t>
  </si>
  <si>
    <t>推土机</t>
  </si>
  <si>
    <t>(80,47)</t>
  </si>
  <si>
    <t>喷火塔1</t>
  </si>
  <si>
    <t>(62,78)</t>
  </si>
  <si>
    <t>(7,11)</t>
  </si>
  <si>
    <t>喷火塔2</t>
  </si>
  <si>
    <t>(62,100)</t>
  </si>
  <si>
    <t>喷火塔3</t>
  </si>
  <si>
    <t>(48,85)</t>
  </si>
  <si>
    <t>3</t>
  </si>
  <si>
    <t>(48,86)</t>
  </si>
  <si>
    <t>狙击塔LV1</t>
  </si>
  <si>
    <t>(60,161)</t>
  </si>
  <si>
    <t>（10,1）</t>
  </si>
  <si>
    <t>(10,60)</t>
  </si>
  <si>
    <t>狙击塔LV2</t>
  </si>
  <si>
    <t>(10,66)</t>
  </si>
  <si>
    <t>狙击塔LV3</t>
  </si>
  <si>
    <t>(10,73)</t>
  </si>
  <si>
    <t xml:space="preserve">爆炸id
</t>
  </si>
  <si>
    <t>帧动画类型</t>
  </si>
  <si>
    <t>设置动画播放倍数
2表示两倍播放，0.5表示半速播放</t>
  </si>
  <si>
    <t>设置动画的播放速度
单位:</t>
  </si>
  <si>
    <t>ExplodeId</t>
  </si>
  <si>
    <t>#FrameSpeed</t>
  </si>
  <si>
    <t>PlaySpeed</t>
  </si>
  <si>
    <t>测试武器</t>
  </si>
  <si>
    <t>(50,126)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</si>
  <si>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</si>
  <si>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</si>
  <si>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</si>
  <si>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</si>
  <si>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</si>
  <si>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</si>
  <si>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</si>
  <si>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</si>
  <si>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</si>
  <si>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</si>
  <si>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</si>
  <si>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</si>
  <si>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</si>
  <si>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</si>
  <si>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</si>
  <si>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</si>
  <si>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</si>
  <si>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</si>
  <si>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</si>
  <si>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</si>
  <si>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</si>
  <si>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</si>
  <si>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</si>
  <si>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</si>
  <si>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</si>
  <si>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</si>
  <si>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</si>
  <si>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</si>
  <si>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</si>
  <si>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&lt;INT&gt;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</si>
  <si>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</si>
  <si>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</si>
  <si>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</si>
  <si>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</si>
  <si>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</si>
  <si>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</si>
  <si>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</si>
  <si>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</si>
  <si>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</si>
  <si>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</si>
  <si>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</si>
  <si>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</si>
  <si>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</si>
  <si>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</si>
  <si>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</si>
  <si>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</si>
  <si>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</si>
  <si>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</si>
  <si>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</si>
  <si>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</si>
  <si>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</si>
  <si>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&lt;(STR)&gt;</t>
  </si>
  <si>
    <t>LANG</t>
  </si>
  <si>
    <t>KeyBase</t>
  </si>
  <si>
    <t>语言id 是语言配置的id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</si>
  <si>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</si>
  <si>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</si>
  <si>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</si>
  <si>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</si>
  <si>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</si>
  <si>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</si>
  <si>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</si>
  <si>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</si>
  <si>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</si>
  <si>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null</t>
  </si>
  <si>
    <t>Png图片，通常用于导出散图，导出单元格图片后，放在config\images\下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</si>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</sst>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color rgb="FF000000"/>
      <name val="宋体"/>
      <charset val="134"/>
      <scheme val="minor"/>
    </font>
    <font>
      <b/>
      <sz val="12"/>
      <color theme="1"/>
      <name val="宋体"/>
      <charset val="134"/>
      <scheme val="maj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0" fontId="7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5" fillId="8" borderId="1" xfId="0" applyFont="1" applyFill="1" applyBorder="1">
      <alignment vertical="center"/>
    </xf>
    <xf numFmtId="0" fontId="4" fillId="8" borderId="0" xfId="0" applyFont="1" applyFill="1" applyAlignment="1">
      <alignment horizontal="center" vertical="center"/>
    </xf>
    <xf numFmtId="49" fontId="0" fillId="8" borderId="0" xfId="0" applyNumberFormat="1" applyFill="1">
      <alignment vertical="center"/>
    </xf>
    <xf numFmtId="0" fontId="0" fillId="8" borderId="0" xfId="0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 wrapText="1"/>
    </xf>
    <xf numFmtId="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9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9" Type="http://schemas.openxmlformats.org/officeDocument/2006/relationships/image" Target="media/image89.png"/><Relationship Id="rId88" Type="http://schemas.openxmlformats.org/officeDocument/2006/relationships/image" Target="media/image88.png"/><Relationship Id="rId87" Type="http://schemas.openxmlformats.org/officeDocument/2006/relationships/image" Target="media/image87.png"/><Relationship Id="rId86" Type="http://schemas.openxmlformats.org/officeDocument/2006/relationships/image" Target="media/image86.png"/><Relationship Id="rId85" Type="http://schemas.openxmlformats.org/officeDocument/2006/relationships/image" Target="media/image85.png"/><Relationship Id="rId84" Type="http://schemas.openxmlformats.org/officeDocument/2006/relationships/image" Target="media/image84.png"/><Relationship Id="rId83" Type="http://schemas.openxmlformats.org/officeDocument/2006/relationships/image" Target="media/image83.png"/><Relationship Id="rId82" Type="http://schemas.openxmlformats.org/officeDocument/2006/relationships/image" Target="media/image82.png"/><Relationship Id="rId81" Type="http://schemas.openxmlformats.org/officeDocument/2006/relationships/image" Target="media/image81.png"/><Relationship Id="rId80" Type="http://schemas.openxmlformats.org/officeDocument/2006/relationships/image" Target="media/image80.png"/><Relationship Id="rId8" Type="http://schemas.openxmlformats.org/officeDocument/2006/relationships/image" Target="media/image8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pn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7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onnections" Target="connection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7"/>
  <sheetViews>
    <sheetView tabSelected="1" zoomScale="85" zoomScaleNormal="85" topLeftCell="A18" workbookViewId="0">
      <selection activeCell="E30" sqref="E30"/>
    </sheetView>
  </sheetViews>
  <sheetFormatPr defaultColWidth="9" defaultRowHeight="14.25"/>
  <cols>
    <col min="1" max="1" width="43.375" customWidth="1"/>
    <col min="2" max="4" width="20.5" style="55" customWidth="1"/>
    <col min="5" max="5" width="16.75" style="55" customWidth="1"/>
    <col min="6" max="6" width="11.75" style="54" customWidth="1"/>
    <col min="7" max="7" width="22" style="55" customWidth="1"/>
    <col min="8" max="8" width="13.75" style="55" customWidth="1"/>
    <col min="9" max="9" width="13" style="55" customWidth="1"/>
    <col min="10" max="10" width="21.425" style="55" customWidth="1"/>
    <col min="11" max="11" width="12.375" style="55" customWidth="1"/>
    <col min="12" max="12" width="24.5583333333333" style="55" customWidth="1"/>
    <col min="13" max="13" width="17" style="55" customWidth="1"/>
    <col min="14" max="14" width="14.5" style="55" customWidth="1"/>
    <col min="15" max="16" width="9" style="55"/>
  </cols>
  <sheetData>
    <row r="1" s="50" customFormat="1" ht="103" customHeight="1" spans="1:16">
      <c r="A1" s="3" t="s">
        <v>0</v>
      </c>
      <c r="B1" s="4" t="s">
        <v>1</v>
      </c>
      <c r="C1" s="6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1"/>
      <c r="P1" s="61"/>
    </row>
    <row r="2" s="51" customFormat="1" spans="1:16">
      <c r="A2" s="8" t="s">
        <v>14</v>
      </c>
      <c r="B2" s="9">
        <v>1</v>
      </c>
      <c r="C2" s="9">
        <v>1</v>
      </c>
      <c r="D2" s="9">
        <v>0</v>
      </c>
      <c r="E2" s="9">
        <v>2</v>
      </c>
      <c r="F2" s="10">
        <v>2</v>
      </c>
      <c r="G2" s="10">
        <v>2</v>
      </c>
      <c r="H2" s="10">
        <v>2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3</v>
      </c>
      <c r="O2" s="62"/>
      <c r="P2" s="62"/>
    </row>
    <row r="3" s="51" customFormat="1" spans="1:16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  <c r="O3" s="62"/>
      <c r="P3" s="62"/>
    </row>
    <row r="4" s="51" customFormat="1" spans="1:16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32</v>
      </c>
      <c r="I4" s="8" t="s">
        <v>33</v>
      </c>
      <c r="J4" s="8" t="s">
        <v>34</v>
      </c>
      <c r="K4" s="8" t="s">
        <v>30</v>
      </c>
      <c r="L4" s="10" t="s">
        <v>35</v>
      </c>
      <c r="M4" s="8" t="s">
        <v>36</v>
      </c>
      <c r="N4" s="8" t="s">
        <v>36</v>
      </c>
      <c r="O4" s="62"/>
      <c r="P4" s="62"/>
    </row>
    <row r="5" s="39" customFormat="1" ht="42.75" spans="1:12">
      <c r="A5" s="39">
        <v>1</v>
      </c>
      <c r="B5" s="39">
        <v>1001</v>
      </c>
      <c r="C5" s="39">
        <v>1</v>
      </c>
      <c r="D5" s="39" t="s">
        <v>37</v>
      </c>
      <c r="E5" s="39" t="s">
        <v>38</v>
      </c>
      <c r="F5" s="52" t="s">
        <v>39</v>
      </c>
      <c r="G5" s="52">
        <v>4</v>
      </c>
      <c r="H5" s="52" t="s">
        <v>40</v>
      </c>
      <c r="I5" s="14"/>
      <c r="J5" s="14"/>
      <c r="K5" s="14">
        <v>5</v>
      </c>
      <c r="L5" s="14" t="str">
        <f t="shared" ref="L5:L8" si="0">_xlfn.DISPIMG("ID_DE7940C7BC2D4D46915E35BA3143081A",1)</f>
        <v>=DISPIMG("ID_DE7940C7BC2D4D46915E35BA3143081A",1)</v>
      </c>
    </row>
    <row r="6" s="39" customFormat="1" ht="42.75" spans="1:12">
      <c r="A6" s="39">
        <v>1</v>
      </c>
      <c r="B6" s="39">
        <v>1001</v>
      </c>
      <c r="C6" s="39">
        <v>2</v>
      </c>
      <c r="D6" s="39" t="s">
        <v>41</v>
      </c>
      <c r="E6" s="39" t="s">
        <v>38</v>
      </c>
      <c r="F6" s="52" t="s">
        <v>39</v>
      </c>
      <c r="G6" s="52">
        <v>4</v>
      </c>
      <c r="H6" s="52" t="s">
        <v>40</v>
      </c>
      <c r="I6" s="14"/>
      <c r="J6" s="14"/>
      <c r="K6" s="14">
        <v>5</v>
      </c>
      <c r="L6" s="14" t="str">
        <f t="shared" si="0"/>
        <v>=DISPIMG("ID_DE7940C7BC2D4D46915E35BA3143081A",1)</v>
      </c>
    </row>
    <row r="7" ht="42.75" spans="1:12">
      <c r="A7" s="39">
        <v>1</v>
      </c>
      <c r="B7" s="54">
        <v>1003</v>
      </c>
      <c r="C7" s="54">
        <v>1</v>
      </c>
      <c r="D7" s="54" t="s">
        <v>37</v>
      </c>
      <c r="E7" s="39" t="s">
        <v>38</v>
      </c>
      <c r="F7" s="52" t="s">
        <v>39</v>
      </c>
      <c r="G7" s="54">
        <v>4</v>
      </c>
      <c r="H7" s="52" t="s">
        <v>40</v>
      </c>
      <c r="I7" s="54"/>
      <c r="J7" s="14"/>
      <c r="K7" s="14">
        <v>5</v>
      </c>
      <c r="L7" s="14" t="str">
        <f t="shared" si="0"/>
        <v>=DISPIMG("ID_DE7940C7BC2D4D46915E35BA3143081A",1)</v>
      </c>
    </row>
    <row r="8" ht="42.75" spans="1:12">
      <c r="A8" s="39">
        <v>1</v>
      </c>
      <c r="B8" s="54">
        <v>1003</v>
      </c>
      <c r="C8" s="39">
        <v>2</v>
      </c>
      <c r="D8" s="54" t="s">
        <v>37</v>
      </c>
      <c r="E8" s="39" t="s">
        <v>38</v>
      </c>
      <c r="F8" s="52" t="s">
        <v>39</v>
      </c>
      <c r="G8" s="54">
        <v>4</v>
      </c>
      <c r="H8" s="52" t="s">
        <v>40</v>
      </c>
      <c r="I8" s="54"/>
      <c r="J8" s="14"/>
      <c r="K8" s="14">
        <v>5</v>
      </c>
      <c r="L8" s="14" t="str">
        <f t="shared" si="0"/>
        <v>=DISPIMG("ID_DE7940C7BC2D4D46915E35BA3143081A",1)</v>
      </c>
    </row>
    <row r="9" ht="38.55" spans="1:12">
      <c r="A9" s="16">
        <v>1</v>
      </c>
      <c r="B9" s="54">
        <v>1002</v>
      </c>
      <c r="C9" s="54">
        <v>1</v>
      </c>
      <c r="D9" s="54" t="s">
        <v>37</v>
      </c>
      <c r="E9" s="39" t="s">
        <v>38</v>
      </c>
      <c r="F9" s="52" t="s">
        <v>42</v>
      </c>
      <c r="G9" s="54">
        <v>4</v>
      </c>
      <c r="H9" s="52" t="s">
        <v>40</v>
      </c>
      <c r="I9" s="54"/>
      <c r="J9" s="14"/>
      <c r="K9" s="14">
        <v>5</v>
      </c>
      <c r="L9" s="54" t="str">
        <f>_xlfn.DISPIMG("ID_B967F5BF18684EFFA6C6E0F02372A10A",1)</f>
        <v>=DISPIMG("ID_B967F5BF18684EFFA6C6E0F02372A10A",1)</v>
      </c>
    </row>
    <row r="10" ht="38.55" spans="1:12">
      <c r="A10" s="16">
        <v>1</v>
      </c>
      <c r="B10" s="54">
        <v>1002</v>
      </c>
      <c r="C10" s="54">
        <v>2</v>
      </c>
      <c r="D10" s="54" t="s">
        <v>37</v>
      </c>
      <c r="E10" s="39" t="s">
        <v>38</v>
      </c>
      <c r="F10" s="52" t="s">
        <v>42</v>
      </c>
      <c r="G10" s="54">
        <v>4</v>
      </c>
      <c r="H10" s="52" t="s">
        <v>40</v>
      </c>
      <c r="I10" s="54"/>
      <c r="J10" s="14"/>
      <c r="K10" s="14">
        <v>5</v>
      </c>
      <c r="L10" s="54" t="str">
        <f>_xlfn.DISPIMG("ID_B967F5BF18684EFFA6C6E0F02372A10A",1)</f>
        <v>=DISPIMG("ID_B967F5BF18684EFFA6C6E0F02372A10A",1)</v>
      </c>
    </row>
    <row r="11" spans="1:14">
      <c r="A11" s="56">
        <v>0</v>
      </c>
      <c r="B11" s="57" t="s">
        <v>43</v>
      </c>
      <c r="C11" s="57"/>
      <c r="D11" s="57"/>
      <c r="E11" s="57"/>
      <c r="F11" s="58"/>
      <c r="G11" s="57"/>
      <c r="H11" s="58"/>
      <c r="I11" s="57"/>
      <c r="J11" s="14"/>
      <c r="K11" s="14">
        <v>5</v>
      </c>
      <c r="L11" s="57"/>
      <c r="M11" s="63"/>
      <c r="N11" s="63"/>
    </row>
    <row r="12" ht="17.25" spans="1:12">
      <c r="A12" s="16">
        <v>1</v>
      </c>
      <c r="B12" s="59">
        <v>7001</v>
      </c>
      <c r="C12" s="54">
        <v>2</v>
      </c>
      <c r="D12" s="54" t="s">
        <v>37</v>
      </c>
      <c r="E12" s="39" t="s">
        <v>38</v>
      </c>
      <c r="F12" s="54" t="s">
        <v>44</v>
      </c>
      <c r="G12" s="54">
        <v>8</v>
      </c>
      <c r="H12" s="52" t="s">
        <v>45</v>
      </c>
      <c r="J12" s="14"/>
      <c r="K12" s="14">
        <v>5</v>
      </c>
      <c r="L12" s="55" t="str">
        <f>_xlfn.DISPIMG("ID_12BB2E94123C4C889F55194AEAB0BE41",1)</f>
        <v>=DISPIMG("ID_12BB2E94123C4C889F55194AEAB0BE41",1)</v>
      </c>
    </row>
    <row r="13" ht="17.25" spans="1:12">
      <c r="A13" s="16">
        <v>1</v>
      </c>
      <c r="B13" s="59">
        <v>7002</v>
      </c>
      <c r="C13" s="54">
        <v>2</v>
      </c>
      <c r="D13" s="54" t="s">
        <v>37</v>
      </c>
      <c r="E13" s="39" t="s">
        <v>38</v>
      </c>
      <c r="F13" s="54" t="s">
        <v>44</v>
      </c>
      <c r="G13" s="54">
        <v>8</v>
      </c>
      <c r="H13" s="52" t="s">
        <v>45</v>
      </c>
      <c r="J13" s="14"/>
      <c r="K13" s="14">
        <v>5</v>
      </c>
      <c r="L13" s="55" t="str">
        <f t="shared" ref="L13:L20" si="1">_xlfn.DISPIMG("ID_12BB2E94123C4C889F55194AEAB0BE41",1)</f>
        <v>=DISPIMG("ID_12BB2E94123C4C889F55194AEAB0BE41",1)</v>
      </c>
    </row>
    <row r="14" ht="17.25" spans="1:12">
      <c r="A14" s="16">
        <v>1</v>
      </c>
      <c r="B14" s="59">
        <v>8001</v>
      </c>
      <c r="C14" s="54">
        <v>2</v>
      </c>
      <c r="D14" s="54" t="s">
        <v>37</v>
      </c>
      <c r="E14" s="39" t="s">
        <v>38</v>
      </c>
      <c r="F14" s="54" t="s">
        <v>44</v>
      </c>
      <c r="G14" s="54">
        <v>8</v>
      </c>
      <c r="H14" s="52" t="s">
        <v>45</v>
      </c>
      <c r="J14" s="14"/>
      <c r="K14" s="14">
        <v>5</v>
      </c>
      <c r="L14" s="55" t="str">
        <f t="shared" si="1"/>
        <v>=DISPIMG("ID_12BB2E94123C4C889F55194AEAB0BE41",1)</v>
      </c>
    </row>
    <row r="15" ht="17.25" spans="1:12">
      <c r="A15" s="16">
        <v>1</v>
      </c>
      <c r="B15" s="59">
        <v>8002</v>
      </c>
      <c r="C15" s="54">
        <v>2</v>
      </c>
      <c r="D15" s="54" t="s">
        <v>37</v>
      </c>
      <c r="E15" s="39" t="s">
        <v>38</v>
      </c>
      <c r="F15" s="54" t="s">
        <v>44</v>
      </c>
      <c r="G15" s="54">
        <v>8</v>
      </c>
      <c r="H15" s="52" t="s">
        <v>45</v>
      </c>
      <c r="J15" s="14"/>
      <c r="K15" s="14">
        <v>5</v>
      </c>
      <c r="L15" s="55" t="str">
        <f t="shared" si="1"/>
        <v>=DISPIMG("ID_12BB2E94123C4C889F55194AEAB0BE41",1)</v>
      </c>
    </row>
    <row r="16" ht="17.25" spans="1:12">
      <c r="A16" s="16">
        <v>1</v>
      </c>
      <c r="B16" s="59">
        <v>7001</v>
      </c>
      <c r="C16" s="54">
        <v>1</v>
      </c>
      <c r="D16" s="54" t="s">
        <v>37</v>
      </c>
      <c r="E16" s="39" t="s">
        <v>38</v>
      </c>
      <c r="F16" s="54" t="s">
        <v>44</v>
      </c>
      <c r="G16" s="54">
        <v>8</v>
      </c>
      <c r="H16" s="52" t="s">
        <v>45</v>
      </c>
      <c r="J16" s="14"/>
      <c r="K16" s="14">
        <v>5</v>
      </c>
      <c r="L16" s="55" t="str">
        <f t="shared" si="1"/>
        <v>=DISPIMG("ID_12BB2E94123C4C889F55194AEAB0BE41",1)</v>
      </c>
    </row>
    <row r="17" ht="17.25" spans="1:12">
      <c r="A17" s="16">
        <v>1</v>
      </c>
      <c r="B17" s="59">
        <v>7002</v>
      </c>
      <c r="C17" s="54">
        <v>1</v>
      </c>
      <c r="D17" s="54" t="s">
        <v>37</v>
      </c>
      <c r="E17" s="39" t="s">
        <v>38</v>
      </c>
      <c r="F17" s="54" t="s">
        <v>44</v>
      </c>
      <c r="G17" s="54">
        <v>1</v>
      </c>
      <c r="H17" s="52" t="s">
        <v>46</v>
      </c>
      <c r="J17" s="14"/>
      <c r="K17" s="14">
        <v>5</v>
      </c>
      <c r="L17" s="55" t="str">
        <f>_xlfn.DISPIMG("ID_94A20FBD29F04F919BDAD705B5DDAFD9",1)</f>
        <v>=DISPIMG("ID_94A20FBD29F04F919BDAD705B5DDAFD9",1)</v>
      </c>
    </row>
    <row r="18" ht="17.25" spans="1:12">
      <c r="A18" s="16">
        <v>1</v>
      </c>
      <c r="B18" s="59">
        <v>8001</v>
      </c>
      <c r="C18" s="54">
        <v>1</v>
      </c>
      <c r="D18" s="54" t="s">
        <v>37</v>
      </c>
      <c r="E18" s="39" t="s">
        <v>38</v>
      </c>
      <c r="F18" s="54" t="s">
        <v>44</v>
      </c>
      <c r="G18" s="54">
        <v>1</v>
      </c>
      <c r="H18" s="52" t="s">
        <v>46</v>
      </c>
      <c r="J18" s="14"/>
      <c r="K18" s="14">
        <v>5</v>
      </c>
      <c r="L18" s="55" t="str">
        <f>_xlfn.DISPIMG("ID_94A20FBD29F04F919BDAD705B5DDAFD9",1)</f>
        <v>=DISPIMG("ID_94A20FBD29F04F919BDAD705B5DDAFD9",1)</v>
      </c>
    </row>
    <row r="19" ht="17.25" spans="1:12">
      <c r="A19" s="16">
        <v>1</v>
      </c>
      <c r="B19" s="59">
        <v>8002</v>
      </c>
      <c r="C19" s="54">
        <v>1</v>
      </c>
      <c r="D19" s="54" t="s">
        <v>37</v>
      </c>
      <c r="E19" s="39" t="s">
        <v>38</v>
      </c>
      <c r="F19" s="54" t="s">
        <v>44</v>
      </c>
      <c r="G19" s="54">
        <v>1</v>
      </c>
      <c r="H19" s="52" t="s">
        <v>46</v>
      </c>
      <c r="J19" s="14"/>
      <c r="K19" s="14">
        <v>5</v>
      </c>
      <c r="L19" s="55" t="str">
        <f>_xlfn.DISPIMG("ID_94A20FBD29F04F919BDAD705B5DDAFD9",1)</f>
        <v>=DISPIMG("ID_94A20FBD29F04F919BDAD705B5DDAFD9",1)</v>
      </c>
    </row>
    <row r="20" ht="39.4" spans="1:12">
      <c r="A20" s="16">
        <v>1</v>
      </c>
      <c r="B20" s="60">
        <v>7003</v>
      </c>
      <c r="C20" s="54">
        <v>1</v>
      </c>
      <c r="D20" s="54" t="s">
        <v>47</v>
      </c>
      <c r="E20" s="39" t="s">
        <v>38</v>
      </c>
      <c r="F20" s="52" t="s">
        <v>48</v>
      </c>
      <c r="G20" s="54">
        <v>1</v>
      </c>
      <c r="H20" s="52" t="s">
        <v>40</v>
      </c>
      <c r="I20" s="54"/>
      <c r="J20" s="14"/>
      <c r="K20" s="14">
        <v>20</v>
      </c>
      <c r="L20" s="55" t="str">
        <f t="shared" ref="L20:L25" si="2">_xlfn.DISPIMG("ID_C3370F0CE2EC4913AFD904E563492CCF",1)</f>
        <v>=DISPIMG("ID_C3370F0CE2EC4913AFD904E563492CCF",1)</v>
      </c>
    </row>
    <row r="21" ht="39.4" spans="1:12">
      <c r="A21" s="16">
        <v>1</v>
      </c>
      <c r="B21" s="60">
        <v>7003</v>
      </c>
      <c r="C21" s="54">
        <v>2</v>
      </c>
      <c r="D21" s="54" t="s">
        <v>47</v>
      </c>
      <c r="E21" s="39" t="s">
        <v>38</v>
      </c>
      <c r="F21" s="52" t="s">
        <v>48</v>
      </c>
      <c r="G21" s="54">
        <v>4</v>
      </c>
      <c r="H21" s="52" t="s">
        <v>40</v>
      </c>
      <c r="I21" s="54"/>
      <c r="J21" s="14"/>
      <c r="K21" s="14">
        <v>20</v>
      </c>
      <c r="L21" s="55" t="str">
        <f t="shared" si="2"/>
        <v>=DISPIMG("ID_C3370F0CE2EC4913AFD904E563492CCF",1)</v>
      </c>
    </row>
    <row r="22" ht="39.4" spans="1:12">
      <c r="A22" s="16">
        <v>1</v>
      </c>
      <c r="B22" s="60">
        <v>8003</v>
      </c>
      <c r="C22" s="54">
        <v>1</v>
      </c>
      <c r="D22" s="54" t="s">
        <v>49</v>
      </c>
      <c r="E22" s="39" t="s">
        <v>38</v>
      </c>
      <c r="F22" s="52" t="s">
        <v>48</v>
      </c>
      <c r="G22" s="54">
        <v>1</v>
      </c>
      <c r="H22" s="52" t="s">
        <v>40</v>
      </c>
      <c r="I22" s="54"/>
      <c r="J22" s="14"/>
      <c r="K22" s="14">
        <v>20</v>
      </c>
      <c r="L22" s="55" t="str">
        <f t="shared" si="2"/>
        <v>=DISPIMG("ID_C3370F0CE2EC4913AFD904E563492CCF",1)</v>
      </c>
    </row>
    <row r="23" ht="39.4" spans="1:12">
      <c r="A23" s="16">
        <v>1</v>
      </c>
      <c r="B23" s="60">
        <v>8003</v>
      </c>
      <c r="C23" s="54">
        <v>2</v>
      </c>
      <c r="D23" s="54" t="s">
        <v>49</v>
      </c>
      <c r="E23" s="39" t="s">
        <v>38</v>
      </c>
      <c r="F23" s="52" t="s">
        <v>48</v>
      </c>
      <c r="G23" s="54">
        <v>4</v>
      </c>
      <c r="H23" s="52" t="s">
        <v>40</v>
      </c>
      <c r="I23" s="54"/>
      <c r="J23" s="14"/>
      <c r="K23" s="14">
        <v>20</v>
      </c>
      <c r="L23" s="55" t="str">
        <f t="shared" si="2"/>
        <v>=DISPIMG("ID_C3370F0CE2EC4913AFD904E563492CCF",1)</v>
      </c>
    </row>
    <row r="24" ht="39.4" spans="1:12">
      <c r="A24" s="16">
        <v>1</v>
      </c>
      <c r="B24" s="60">
        <v>9001</v>
      </c>
      <c r="C24" s="54">
        <v>1</v>
      </c>
      <c r="D24" s="54" t="s">
        <v>50</v>
      </c>
      <c r="E24" s="39" t="s">
        <v>38</v>
      </c>
      <c r="F24" s="52" t="s">
        <v>51</v>
      </c>
      <c r="G24" s="54">
        <v>1</v>
      </c>
      <c r="H24" s="52" t="s">
        <v>40</v>
      </c>
      <c r="I24" s="54"/>
      <c r="J24" s="14"/>
      <c r="K24" s="14">
        <v>20</v>
      </c>
      <c r="L24" s="55" t="str">
        <f t="shared" si="2"/>
        <v>=DISPIMG("ID_C3370F0CE2EC4913AFD904E563492CCF",1)</v>
      </c>
    </row>
    <row r="25" ht="39.4" spans="1:12">
      <c r="A25" s="16">
        <v>1</v>
      </c>
      <c r="B25" s="60">
        <v>9001</v>
      </c>
      <c r="C25" s="54">
        <v>2</v>
      </c>
      <c r="D25" s="54" t="s">
        <v>50</v>
      </c>
      <c r="E25" s="39" t="s">
        <v>38</v>
      </c>
      <c r="F25" s="52" t="s">
        <v>51</v>
      </c>
      <c r="G25" s="54">
        <v>4</v>
      </c>
      <c r="H25" s="52" t="s">
        <v>40</v>
      </c>
      <c r="I25" s="54"/>
      <c r="J25" s="14"/>
      <c r="K25" s="14">
        <v>20</v>
      </c>
      <c r="L25" s="55" t="str">
        <f t="shared" si="2"/>
        <v>=DISPIMG("ID_C3370F0CE2EC4913AFD904E563492CCF",1)</v>
      </c>
    </row>
    <row r="26" ht="36.3" spans="1:12">
      <c r="A26" s="16">
        <v>1</v>
      </c>
      <c r="B26" s="60">
        <v>9002</v>
      </c>
      <c r="C26" s="54">
        <v>1</v>
      </c>
      <c r="D26" s="54" t="s">
        <v>52</v>
      </c>
      <c r="E26" s="39" t="s">
        <v>38</v>
      </c>
      <c r="F26" s="52" t="s">
        <v>53</v>
      </c>
      <c r="G26" s="54">
        <v>1</v>
      </c>
      <c r="H26" s="52" t="s">
        <v>40</v>
      </c>
      <c r="I26" s="54"/>
      <c r="J26" s="14"/>
      <c r="K26" s="14">
        <v>20</v>
      </c>
      <c r="L26" s="55" t="str">
        <f>_xlfn.DISPIMG("ID_968254E67A7E413FA6C6392FB8D12D90",1)</f>
        <v>=DISPIMG("ID_968254E67A7E413FA6C6392FB8D12D90",1)</v>
      </c>
    </row>
    <row r="27" ht="36.3" spans="1:12">
      <c r="A27" s="16">
        <v>1</v>
      </c>
      <c r="B27" s="60">
        <v>9002</v>
      </c>
      <c r="C27" s="54">
        <v>2</v>
      </c>
      <c r="D27" s="54" t="s">
        <v>52</v>
      </c>
      <c r="E27" s="39" t="s">
        <v>38</v>
      </c>
      <c r="F27" s="52" t="s">
        <v>53</v>
      </c>
      <c r="G27" s="54">
        <v>4</v>
      </c>
      <c r="H27" s="52" t="s">
        <v>40</v>
      </c>
      <c r="I27" s="54"/>
      <c r="J27" s="14"/>
      <c r="K27" s="14">
        <v>20</v>
      </c>
      <c r="L27" s="55" t="str">
        <f>_xlfn.DISPIMG("ID_968254E67A7E413FA6C6392FB8D12D90",1)</f>
        <v>=DISPIMG("ID_968254E67A7E413FA6C6392FB8D12D90",1)</v>
      </c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33"/>
  <sheetViews>
    <sheetView zoomScale="115" zoomScaleNormal="115" topLeftCell="E1" workbookViewId="0">
      <pane ySplit="1" topLeftCell="A22" activePane="bottomLeft" state="frozen"/>
      <selection/>
      <selection pane="bottomLeft" activeCell="J25" sqref="J25"/>
    </sheetView>
  </sheetViews>
  <sheetFormatPr defaultColWidth="9" defaultRowHeight="13.5"/>
  <cols>
    <col min="1" max="1" width="43.375" customWidth="1"/>
    <col min="2" max="4" width="20.5" customWidth="1"/>
    <col min="5" max="5" width="16.75" customWidth="1"/>
    <col min="6" max="6" width="15.625" style="21" customWidth="1"/>
    <col min="7" max="7" width="22" style="16" customWidth="1"/>
    <col min="8" max="8" width="13.75" customWidth="1"/>
    <col min="9" max="9" width="13" customWidth="1"/>
    <col min="10" max="10" width="46.25" customWidth="1"/>
    <col min="11" max="11" width="12.375" customWidth="1"/>
    <col min="12" max="12" width="19.5" customWidth="1"/>
  </cols>
  <sheetData>
    <row r="1" s="50" customFormat="1" ht="100" customHeight="1" spans="1:14">
      <c r="A1" s="3" t="s">
        <v>0</v>
      </c>
      <c r="B1" s="4" t="s">
        <v>54</v>
      </c>
      <c r="C1" s="18" t="s">
        <v>55</v>
      </c>
      <c r="D1" s="5" t="s">
        <v>3</v>
      </c>
      <c r="E1" s="6" t="s">
        <v>4</v>
      </c>
      <c r="F1" s="19" t="s">
        <v>5</v>
      </c>
      <c r="G1" s="7" t="s">
        <v>56</v>
      </c>
      <c r="H1" s="7" t="s">
        <v>7</v>
      </c>
      <c r="I1" s="7" t="s">
        <v>57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="51" customFormat="1" ht="14.25" spans="1:14">
      <c r="A2" s="8" t="s">
        <v>14</v>
      </c>
      <c r="B2" s="9">
        <v>1</v>
      </c>
      <c r="C2" s="9">
        <v>1</v>
      </c>
      <c r="D2" s="9">
        <v>0</v>
      </c>
      <c r="E2" s="9">
        <v>2</v>
      </c>
      <c r="F2" s="20">
        <v>2</v>
      </c>
      <c r="G2" s="10">
        <v>2</v>
      </c>
      <c r="H2" s="10">
        <v>2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3</v>
      </c>
    </row>
    <row r="3" s="51" customFormat="1" ht="14.25" spans="1:14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2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</row>
    <row r="4" s="51" customFormat="1" ht="14.25" spans="1:14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32</v>
      </c>
      <c r="I4" s="8" t="s">
        <v>33</v>
      </c>
      <c r="J4" s="8" t="s">
        <v>34</v>
      </c>
      <c r="K4" s="8" t="s">
        <v>30</v>
      </c>
      <c r="L4" s="10" t="s">
        <v>35</v>
      </c>
      <c r="M4" s="8" t="s">
        <v>36</v>
      </c>
      <c r="N4" s="8" t="s">
        <v>36</v>
      </c>
    </row>
    <row r="5" s="39" customFormat="1" ht="37.55" spans="1:12">
      <c r="A5" s="39">
        <v>1</v>
      </c>
      <c r="B5" s="39">
        <v>3001</v>
      </c>
      <c r="C5" s="39">
        <v>1</v>
      </c>
      <c r="D5" s="39" t="s">
        <v>58</v>
      </c>
      <c r="E5" s="39" t="s">
        <v>38</v>
      </c>
      <c r="F5" s="36" t="s">
        <v>39</v>
      </c>
      <c r="G5" s="52">
        <v>4</v>
      </c>
      <c r="H5" s="52" t="s">
        <v>40</v>
      </c>
      <c r="I5" s="14"/>
      <c r="J5" s="14"/>
      <c r="K5" s="14">
        <v>5</v>
      </c>
      <c r="L5" s="14" t="str">
        <f>_xlfn.DISPIMG("ID_DE7940C7BC2D4D46915E35BA3143081A",1)</f>
        <v>=DISPIMG("ID_DE7940C7BC2D4D46915E35BA3143081A",1)</v>
      </c>
    </row>
    <row r="6" ht="107.85" spans="1:12">
      <c r="A6">
        <v>1</v>
      </c>
      <c r="B6">
        <v>995802210</v>
      </c>
      <c r="C6">
        <v>1</v>
      </c>
      <c r="D6" t="s">
        <v>59</v>
      </c>
      <c r="E6" s="39" t="s">
        <v>38</v>
      </c>
      <c r="F6" s="36" t="s">
        <v>60</v>
      </c>
      <c r="G6" s="41">
        <v>1</v>
      </c>
      <c r="H6" s="42" t="s">
        <v>46</v>
      </c>
      <c r="I6" s="42"/>
      <c r="J6" s="14"/>
      <c r="K6" s="14">
        <v>5</v>
      </c>
      <c r="L6" t="str">
        <f>_xlfn.DISPIMG("ID_D876E00311FB4AB89E35CCDEDDE7B4E6",1)</f>
        <v>=DISPIMG("ID_D876E00311FB4AB89E35CCDEDDE7B4E6",1)</v>
      </c>
    </row>
    <row r="7" ht="71.1" spans="1:12">
      <c r="A7">
        <v>1</v>
      </c>
      <c r="B7">
        <v>995802211</v>
      </c>
      <c r="C7">
        <v>5</v>
      </c>
      <c r="D7" t="s">
        <v>61</v>
      </c>
      <c r="E7" s="39" t="s">
        <v>38</v>
      </c>
      <c r="F7" s="36" t="s">
        <v>60</v>
      </c>
      <c r="G7" s="41">
        <v>60</v>
      </c>
      <c r="H7" s="42" t="s">
        <v>62</v>
      </c>
      <c r="I7" s="42"/>
      <c r="J7" s="14"/>
      <c r="K7" s="14">
        <v>5</v>
      </c>
      <c r="L7" t="str">
        <f>_xlfn.DISPIMG("ID_DD4362E8D64A4DA7A3DEFAC97AAEDF1A",1)</f>
        <v>=DISPIMG("ID_DD4362E8D64A4DA7A3DEFAC97AAEDF1A",1)</v>
      </c>
    </row>
    <row r="8" ht="62.25" spans="1:12">
      <c r="A8">
        <v>1</v>
      </c>
      <c r="B8">
        <v>123123</v>
      </c>
      <c r="C8">
        <v>1</v>
      </c>
      <c r="D8" t="s">
        <v>63</v>
      </c>
      <c r="E8" s="39" t="s">
        <v>38</v>
      </c>
      <c r="F8" s="40" t="s">
        <v>64</v>
      </c>
      <c r="G8" s="41">
        <v>1</v>
      </c>
      <c r="H8" s="42" t="s">
        <v>46</v>
      </c>
      <c r="I8" s="42"/>
      <c r="J8" s="14"/>
      <c r="K8" s="14">
        <v>5</v>
      </c>
      <c r="L8" t="str">
        <f>_xlfn.DISPIMG("ID_40EFAF88A7A0411C84CA9DE5A75272EA",1)</f>
        <v>=DISPIMG("ID_40EFAF88A7A0411C84CA9DE5A75272EA",1)</v>
      </c>
    </row>
    <row r="9" ht="14.25" spans="1:12">
      <c r="A9">
        <v>1</v>
      </c>
      <c r="B9" s="53">
        <v>101</v>
      </c>
      <c r="C9">
        <v>1</v>
      </c>
      <c r="D9" s="53" t="s">
        <v>65</v>
      </c>
      <c r="E9" s="39" t="s">
        <v>38</v>
      </c>
      <c r="F9" s="40" t="s">
        <v>64</v>
      </c>
      <c r="G9" s="41">
        <v>20</v>
      </c>
      <c r="H9" s="42" t="s">
        <v>66</v>
      </c>
      <c r="I9" s="42"/>
      <c r="J9" s="14"/>
      <c r="K9" s="14">
        <v>10</v>
      </c>
      <c r="L9" t="str">
        <f>_xlfn.DISPIMG("ID_53B74E72D3744CD283FDB87E18988A18",1)</f>
        <v>=DISPIMG("ID_53B74E72D3744CD283FDB87E18988A18",1)</v>
      </c>
    </row>
    <row r="10" ht="14.25" spans="1:12">
      <c r="A10">
        <v>1</v>
      </c>
      <c r="B10" s="53">
        <v>102</v>
      </c>
      <c r="C10">
        <v>1</v>
      </c>
      <c r="D10" s="53" t="s">
        <v>67</v>
      </c>
      <c r="E10" s="39" t="s">
        <v>38</v>
      </c>
      <c r="F10" s="40" t="s">
        <v>64</v>
      </c>
      <c r="G10" s="41">
        <v>20</v>
      </c>
      <c r="H10" s="42" t="s">
        <v>66</v>
      </c>
      <c r="I10" s="42"/>
      <c r="J10" s="14"/>
      <c r="K10" s="14">
        <v>10</v>
      </c>
      <c r="L10" t="str">
        <f>_xlfn.DISPIMG("ID_C420270F5E4446D4BB0F127E25C60B7E",1)</f>
        <v>=DISPIMG("ID_C420270F5E4446D4BB0F127E25C60B7E",1)</v>
      </c>
    </row>
    <row r="11" ht="14.25" spans="1:12">
      <c r="A11">
        <v>1</v>
      </c>
      <c r="B11" s="53">
        <v>103</v>
      </c>
      <c r="C11">
        <v>1</v>
      </c>
      <c r="D11" s="53" t="s">
        <v>68</v>
      </c>
      <c r="E11" s="39" t="s">
        <v>38</v>
      </c>
      <c r="F11" s="40" t="s">
        <v>64</v>
      </c>
      <c r="G11" s="41">
        <v>20</v>
      </c>
      <c r="H11" s="42" t="s">
        <v>66</v>
      </c>
      <c r="I11" s="42"/>
      <c r="J11" s="14"/>
      <c r="K11" s="14">
        <v>10</v>
      </c>
      <c r="L11" t="str">
        <f>_xlfn.DISPIMG("ID_7B8A956D0C14495BBC861280171A70C7",1)</f>
        <v>=DISPIMG("ID_7B8A956D0C14495BBC861280171A70C7",1)</v>
      </c>
    </row>
    <row r="12" ht="32.8" spans="1:12">
      <c r="A12">
        <v>1</v>
      </c>
      <c r="B12">
        <v>400101</v>
      </c>
      <c r="C12">
        <v>1</v>
      </c>
      <c r="D12" t="s">
        <v>69</v>
      </c>
      <c r="E12" s="39" t="s">
        <v>38</v>
      </c>
      <c r="F12" s="40" t="s">
        <v>70</v>
      </c>
      <c r="G12" s="41">
        <v>1</v>
      </c>
      <c r="H12" s="42" t="s">
        <v>46</v>
      </c>
      <c r="I12" s="42"/>
      <c r="J12" s="14"/>
      <c r="K12" s="14">
        <v>5</v>
      </c>
      <c r="L12" t="str">
        <f t="shared" ref="L12:L15" si="0">_xlfn.DISPIMG("ID_953093CE5DC64DF682773D1A7A51B5F2",1)</f>
        <v>=DISPIMG("ID_953093CE5DC64DF682773D1A7A51B5F2",1)</v>
      </c>
    </row>
    <row r="13" ht="118.3" spans="1:12">
      <c r="A13">
        <v>1</v>
      </c>
      <c r="B13" s="23">
        <v>200001</v>
      </c>
      <c r="C13">
        <v>1</v>
      </c>
      <c r="D13" s="23" t="s">
        <v>71</v>
      </c>
      <c r="E13" s="39" t="s">
        <v>38</v>
      </c>
      <c r="F13" s="40" t="s">
        <v>70</v>
      </c>
      <c r="G13" s="41">
        <v>1</v>
      </c>
      <c r="H13" s="42" t="s">
        <v>46</v>
      </c>
      <c r="I13" s="42"/>
      <c r="J13" s="14"/>
      <c r="K13" s="14">
        <v>5</v>
      </c>
      <c r="L13" t="str">
        <f t="shared" si="0"/>
        <v>=DISPIMG("ID_953093CE5DC64DF682773D1A7A51B5F2",1)</v>
      </c>
    </row>
    <row r="14" ht="32.8" spans="1:12">
      <c r="A14">
        <v>1</v>
      </c>
      <c r="B14" s="23">
        <v>200002</v>
      </c>
      <c r="C14">
        <v>1</v>
      </c>
      <c r="D14" s="23" t="s">
        <v>72</v>
      </c>
      <c r="E14" s="39" t="s">
        <v>38</v>
      </c>
      <c r="F14" s="40" t="s">
        <v>70</v>
      </c>
      <c r="G14" s="41">
        <v>1</v>
      </c>
      <c r="H14" s="42" t="s">
        <v>46</v>
      </c>
      <c r="I14" s="42"/>
      <c r="J14" s="14"/>
      <c r="K14" s="14">
        <v>5</v>
      </c>
      <c r="L14" t="str">
        <f t="shared" si="0"/>
        <v>=DISPIMG("ID_953093CE5DC64DF682773D1A7A51B5F2",1)</v>
      </c>
    </row>
    <row r="15" ht="32.8" spans="1:12">
      <c r="A15">
        <v>1</v>
      </c>
      <c r="B15" s="23">
        <v>200003</v>
      </c>
      <c r="C15">
        <v>1</v>
      </c>
      <c r="D15" s="23" t="s">
        <v>73</v>
      </c>
      <c r="E15" s="39" t="s">
        <v>38</v>
      </c>
      <c r="F15" s="40" t="s">
        <v>70</v>
      </c>
      <c r="G15" s="41">
        <v>1</v>
      </c>
      <c r="H15" s="42" t="s">
        <v>46</v>
      </c>
      <c r="I15" s="42"/>
      <c r="J15" s="14"/>
      <c r="K15" s="14">
        <v>5</v>
      </c>
      <c r="L15" t="str">
        <f t="shared" si="0"/>
        <v>=DISPIMG("ID_953093CE5DC64DF682773D1A7A51B5F2",1)</v>
      </c>
    </row>
    <row r="16" ht="62.25" spans="1:12">
      <c r="A16">
        <v>1</v>
      </c>
      <c r="B16" s="23">
        <v>401</v>
      </c>
      <c r="C16">
        <v>1</v>
      </c>
      <c r="D16" s="23" t="s">
        <v>74</v>
      </c>
      <c r="E16" s="39" t="s">
        <v>38</v>
      </c>
      <c r="F16" s="40" t="s">
        <v>64</v>
      </c>
      <c r="G16" s="41">
        <v>1</v>
      </c>
      <c r="H16" s="42" t="s">
        <v>46</v>
      </c>
      <c r="I16" s="42"/>
      <c r="J16" s="14"/>
      <c r="K16" s="14">
        <v>5</v>
      </c>
      <c r="L16" t="str">
        <f>_xlfn.DISPIMG("ID_A831598AEE024989AFC91622758D1395",1)</f>
        <v>=DISPIMG("ID_A831598AEE024989AFC91622758D1395",1)</v>
      </c>
    </row>
    <row r="17" ht="62.25" spans="1:12">
      <c r="A17">
        <v>1</v>
      </c>
      <c r="B17" s="23">
        <v>402</v>
      </c>
      <c r="C17">
        <v>1</v>
      </c>
      <c r="D17" s="23" t="s">
        <v>75</v>
      </c>
      <c r="E17" s="39" t="s">
        <v>38</v>
      </c>
      <c r="F17" s="40" t="s">
        <v>64</v>
      </c>
      <c r="G17" s="41">
        <v>1</v>
      </c>
      <c r="H17" s="42" t="s">
        <v>46</v>
      </c>
      <c r="I17" s="42"/>
      <c r="J17" s="14"/>
      <c r="K17" s="14">
        <v>5</v>
      </c>
      <c r="L17" t="str">
        <f>_xlfn.DISPIMG("ID_A6CDDEADAA6348298428BCFD3255F3A6",1)</f>
        <v>=DISPIMG("ID_A6CDDEADAA6348298428BCFD3255F3A6",1)</v>
      </c>
    </row>
    <row r="18" ht="62.25" spans="1:12">
      <c r="A18">
        <v>1</v>
      </c>
      <c r="B18" s="23">
        <v>403</v>
      </c>
      <c r="C18">
        <v>1</v>
      </c>
      <c r="D18" s="23" t="s">
        <v>76</v>
      </c>
      <c r="E18" s="39" t="s">
        <v>38</v>
      </c>
      <c r="F18" s="40" t="s">
        <v>64</v>
      </c>
      <c r="G18" s="41">
        <v>1</v>
      </c>
      <c r="H18" s="42" t="s">
        <v>46</v>
      </c>
      <c r="I18" s="42"/>
      <c r="J18" s="14"/>
      <c r="K18" s="14">
        <v>5</v>
      </c>
      <c r="L18" t="str">
        <f>_xlfn.DISPIMG("ID_7E6EB6B24E8D4D7D8A7BAE19C8A3F778",1)</f>
        <v>=DISPIMG("ID_7E6EB6B24E8D4D7D8A7BAE19C8A3F778",1)</v>
      </c>
    </row>
    <row r="19" ht="62.25" spans="1:12">
      <c r="A19">
        <v>1</v>
      </c>
      <c r="B19" s="23">
        <v>501</v>
      </c>
      <c r="C19">
        <v>1</v>
      </c>
      <c r="D19" s="23" t="s">
        <v>77</v>
      </c>
      <c r="E19" s="39" t="s">
        <v>38</v>
      </c>
      <c r="F19" s="40" t="s">
        <v>64</v>
      </c>
      <c r="G19" s="41">
        <v>1</v>
      </c>
      <c r="H19" s="42" t="s">
        <v>46</v>
      </c>
      <c r="I19" s="42"/>
      <c r="J19" s="14"/>
      <c r="K19" s="14">
        <v>5</v>
      </c>
      <c r="L19" t="str">
        <f>_xlfn.DISPIMG("ID_A831598AEE024989AFC91622758D1395",1)</f>
        <v>=DISPIMG("ID_A831598AEE024989AFC91622758D1395",1)</v>
      </c>
    </row>
    <row r="20" ht="62.25" spans="1:12">
      <c r="A20">
        <v>1</v>
      </c>
      <c r="B20" s="23">
        <v>502</v>
      </c>
      <c r="C20">
        <v>1</v>
      </c>
      <c r="D20" s="23" t="s">
        <v>78</v>
      </c>
      <c r="E20" s="39" t="s">
        <v>38</v>
      </c>
      <c r="F20" s="40" t="s">
        <v>64</v>
      </c>
      <c r="G20" s="41">
        <v>1</v>
      </c>
      <c r="H20" s="42" t="s">
        <v>46</v>
      </c>
      <c r="I20" s="42"/>
      <c r="J20" s="14"/>
      <c r="K20" s="14">
        <v>5</v>
      </c>
      <c r="L20" t="str">
        <f>_xlfn.DISPIMG("ID_A6CDDEADAA6348298428BCFD3255F3A6",1)</f>
        <v>=DISPIMG("ID_A6CDDEADAA6348298428BCFD3255F3A6",1)</v>
      </c>
    </row>
    <row r="21" ht="62.25" spans="1:12">
      <c r="A21">
        <v>1</v>
      </c>
      <c r="B21" s="23">
        <v>503</v>
      </c>
      <c r="C21">
        <v>1</v>
      </c>
      <c r="D21" s="23" t="s">
        <v>79</v>
      </c>
      <c r="E21" s="39" t="s">
        <v>38</v>
      </c>
      <c r="F21" s="40" t="s">
        <v>64</v>
      </c>
      <c r="G21" s="41">
        <v>1</v>
      </c>
      <c r="H21" s="42" t="s">
        <v>46</v>
      </c>
      <c r="I21" s="42"/>
      <c r="J21" s="14"/>
      <c r="K21" s="14">
        <v>5</v>
      </c>
      <c r="L21" t="str">
        <f>_xlfn.DISPIMG("ID_7E6EB6B24E8D4D7D8A7BAE19C8A3F778",1)</f>
        <v>=DISPIMG("ID_7E6EB6B24E8D4D7D8A7BAE19C8A3F778",1)</v>
      </c>
    </row>
    <row r="22" ht="62.25" spans="1:12">
      <c r="A22">
        <v>1</v>
      </c>
      <c r="B22" s="23">
        <v>300001</v>
      </c>
      <c r="C22">
        <v>1</v>
      </c>
      <c r="D22" s="23" t="s">
        <v>80</v>
      </c>
      <c r="E22" s="39" t="s">
        <v>38</v>
      </c>
      <c r="F22" s="40" t="s">
        <v>64</v>
      </c>
      <c r="G22" s="41">
        <v>1</v>
      </c>
      <c r="H22" s="42" t="s">
        <v>46</v>
      </c>
      <c r="I22" s="42"/>
      <c r="J22" s="14"/>
      <c r="K22" s="14">
        <v>5</v>
      </c>
      <c r="L22" t="str">
        <f>_xlfn.DISPIMG("ID_677BB320586148EAA2DA35F198112AF0",1)</f>
        <v>=DISPIMG("ID_677BB320586148EAA2DA35F198112AF0",1)</v>
      </c>
    </row>
    <row r="23" ht="62.25" spans="1:12">
      <c r="A23">
        <v>1</v>
      </c>
      <c r="B23" s="23">
        <v>300002</v>
      </c>
      <c r="C23">
        <v>1</v>
      </c>
      <c r="D23" s="23" t="s">
        <v>81</v>
      </c>
      <c r="E23" s="39" t="s">
        <v>38</v>
      </c>
      <c r="F23" s="40" t="s">
        <v>64</v>
      </c>
      <c r="G23" s="41">
        <v>1</v>
      </c>
      <c r="H23" s="42" t="s">
        <v>46</v>
      </c>
      <c r="I23" s="42"/>
      <c r="J23" s="14"/>
      <c r="K23" s="14">
        <v>5</v>
      </c>
      <c r="L23" t="str">
        <f>_xlfn.DISPIMG("ID_6C2097A45521413CB51F95EC7E7B3CD9",1)</f>
        <v>=DISPIMG("ID_6C2097A45521413CB51F95EC7E7B3CD9",1)</v>
      </c>
    </row>
    <row r="24" ht="62.25" spans="1:12">
      <c r="A24">
        <v>1</v>
      </c>
      <c r="B24" s="23">
        <v>300003</v>
      </c>
      <c r="C24">
        <v>1</v>
      </c>
      <c r="D24" s="23" t="s">
        <v>82</v>
      </c>
      <c r="E24" s="39" t="s">
        <v>38</v>
      </c>
      <c r="F24" s="40" t="s">
        <v>64</v>
      </c>
      <c r="G24" s="41">
        <v>1</v>
      </c>
      <c r="H24" s="42" t="s">
        <v>46</v>
      </c>
      <c r="I24" s="42"/>
      <c r="J24" s="14"/>
      <c r="K24" s="14">
        <v>5</v>
      </c>
      <c r="L24" t="str">
        <f>_xlfn.DISPIMG("ID_5DF70216C8614965A4BCFC81B781581B",1)</f>
        <v>=DISPIMG("ID_5DF70216C8614965A4BCFC81B781581B",1)</v>
      </c>
    </row>
    <row r="25" ht="32.25" spans="1:12">
      <c r="A25">
        <v>1</v>
      </c>
      <c r="B25" s="23">
        <v>300901</v>
      </c>
      <c r="C25">
        <v>1</v>
      </c>
      <c r="D25" s="23" t="s">
        <v>83</v>
      </c>
      <c r="E25" s="39" t="s">
        <v>38</v>
      </c>
      <c r="F25" s="40" t="s">
        <v>70</v>
      </c>
      <c r="G25" s="41">
        <v>1</v>
      </c>
      <c r="H25" s="42" t="s">
        <v>46</v>
      </c>
      <c r="I25" s="42"/>
      <c r="J25" s="14"/>
      <c r="K25" s="14">
        <v>5</v>
      </c>
      <c r="L25" t="str">
        <f t="shared" ref="L25:L27" si="1">_xlfn.DISPIMG("ID_07D6A84D82D140C0A6C346D57FD5F841",1)</f>
        <v>=DISPIMG("ID_07D6A84D82D140C0A6C346D57FD5F841",1)</v>
      </c>
    </row>
    <row r="26" ht="32.25" spans="1:12">
      <c r="A26">
        <v>1</v>
      </c>
      <c r="B26" s="23">
        <v>300902</v>
      </c>
      <c r="C26">
        <v>1</v>
      </c>
      <c r="D26" s="23" t="s">
        <v>84</v>
      </c>
      <c r="E26" s="39" t="s">
        <v>38</v>
      </c>
      <c r="F26" s="40" t="s">
        <v>70</v>
      </c>
      <c r="G26" s="41">
        <v>1</v>
      </c>
      <c r="H26" s="42" t="s">
        <v>46</v>
      </c>
      <c r="I26" s="42"/>
      <c r="J26" s="14"/>
      <c r="K26" s="14">
        <v>5</v>
      </c>
      <c r="L26" t="str">
        <f t="shared" si="1"/>
        <v>=DISPIMG("ID_07D6A84D82D140C0A6C346D57FD5F841",1)</v>
      </c>
    </row>
    <row r="27" ht="32.25" spans="1:12">
      <c r="A27">
        <v>1</v>
      </c>
      <c r="B27" s="23">
        <v>300903</v>
      </c>
      <c r="C27">
        <v>1</v>
      </c>
      <c r="D27" s="23" t="s">
        <v>85</v>
      </c>
      <c r="E27" s="39" t="s">
        <v>38</v>
      </c>
      <c r="F27" s="40" t="s">
        <v>70</v>
      </c>
      <c r="G27" s="41">
        <v>1</v>
      </c>
      <c r="H27" s="42" t="s">
        <v>46</v>
      </c>
      <c r="I27" s="42"/>
      <c r="J27" s="14"/>
      <c r="K27" s="14">
        <v>5</v>
      </c>
      <c r="L27" t="str">
        <f t="shared" si="1"/>
        <v>=DISPIMG("ID_07D6A84D82D140C0A6C346D57FD5F841",1)</v>
      </c>
    </row>
    <row r="28" ht="14.25" spans="1:12">
      <c r="A28">
        <v>1</v>
      </c>
      <c r="B28" s="22">
        <v>400001</v>
      </c>
      <c r="C28" s="38">
        <v>1</v>
      </c>
      <c r="D28" s="22" t="s">
        <v>86</v>
      </c>
      <c r="E28" s="39" t="s">
        <v>38</v>
      </c>
      <c r="F28" s="40" t="s">
        <v>87</v>
      </c>
      <c r="G28" s="41">
        <v>16</v>
      </c>
      <c r="H28" s="42" t="s">
        <v>88</v>
      </c>
      <c r="J28" s="14"/>
      <c r="K28" s="14">
        <v>10</v>
      </c>
      <c r="L28" t="str">
        <f>_xlfn.DISPIMG("ID_73F4DE47EEE844179263ED728146A1C2",1)</f>
        <v>=DISPIMG("ID_73F4DE47EEE844179263ED728146A1C2",1)</v>
      </c>
    </row>
    <row r="29" ht="14.25" spans="1:12">
      <c r="A29">
        <v>1</v>
      </c>
      <c r="B29" s="22">
        <v>400002</v>
      </c>
      <c r="C29" s="38">
        <v>1</v>
      </c>
      <c r="D29" s="22" t="s">
        <v>86</v>
      </c>
      <c r="E29" s="39" t="s">
        <v>38</v>
      </c>
      <c r="F29" s="40" t="s">
        <v>87</v>
      </c>
      <c r="G29" s="41">
        <v>16</v>
      </c>
      <c r="H29" s="42" t="s">
        <v>88</v>
      </c>
      <c r="J29" s="14"/>
      <c r="K29" s="14">
        <v>10</v>
      </c>
      <c r="L29" t="str">
        <f>_xlfn.DISPIMG("ID_E399A260CCDA449AAC9C83C36A60B6DB",1)</f>
        <v>=DISPIMG("ID_E399A260CCDA449AAC9C83C36A60B6DB",1)</v>
      </c>
    </row>
    <row r="30" ht="16.55" spans="1:12">
      <c r="A30" s="54">
        <v>1</v>
      </c>
      <c r="B30" s="22">
        <v>301</v>
      </c>
      <c r="C30">
        <v>1</v>
      </c>
      <c r="D30" s="22" t="s">
        <v>89</v>
      </c>
      <c r="E30" s="39" t="s">
        <v>38</v>
      </c>
      <c r="F30" s="40" t="s">
        <v>90</v>
      </c>
      <c r="G30" s="16">
        <v>8</v>
      </c>
      <c r="H30" s="42" t="s">
        <v>45</v>
      </c>
      <c r="K30" s="14">
        <v>10</v>
      </c>
      <c r="L30" t="str">
        <f>_xlfn.DISPIMG("ID_953FA9BA13B84807942D4B965D9F3D90",1)</f>
        <v>=DISPIMG("ID_953FA9BA13B84807942D4B965D9F3D90",1)</v>
      </c>
    </row>
    <row r="31" ht="21.1" spans="1:12">
      <c r="A31" s="54">
        <v>1</v>
      </c>
      <c r="B31">
        <v>600001</v>
      </c>
      <c r="C31">
        <v>1</v>
      </c>
      <c r="D31" t="s">
        <v>91</v>
      </c>
      <c r="E31" s="39" t="s">
        <v>38</v>
      </c>
      <c r="F31" s="21" t="s">
        <v>92</v>
      </c>
      <c r="G31" s="16">
        <v>6</v>
      </c>
      <c r="H31" t="s">
        <v>93</v>
      </c>
      <c r="K31" s="14">
        <v>10</v>
      </c>
      <c r="L31" t="str">
        <f t="shared" ref="L31:L33" si="2">_xlfn.DISPIMG("ID_7518A137956F4D61A8A84AD9EDA926F4",1)</f>
        <v>=DISPIMG("ID_7518A137956F4D61A8A84AD9EDA926F4",1)</v>
      </c>
    </row>
    <row r="32" ht="59.65" spans="1:12">
      <c r="A32">
        <v>1</v>
      </c>
      <c r="B32">
        <v>600101</v>
      </c>
      <c r="C32">
        <v>1</v>
      </c>
      <c r="D32" t="s">
        <v>94</v>
      </c>
      <c r="E32" s="39" t="s">
        <v>38</v>
      </c>
      <c r="F32" s="21" t="s">
        <v>95</v>
      </c>
      <c r="G32" s="16">
        <v>1</v>
      </c>
      <c r="H32" t="s">
        <v>46</v>
      </c>
      <c r="K32" s="14">
        <v>10</v>
      </c>
      <c r="L32" t="str">
        <f>_xlfn.DISPIMG("ID_63750D3C29DD4D8DBB807115CE41D97B",1)</f>
        <v>=DISPIMG("ID_63750D3C29DD4D8DBB807115CE41D97B",1)</v>
      </c>
    </row>
    <row r="33" ht="59.15" spans="1:12">
      <c r="A33">
        <v>1</v>
      </c>
      <c r="B33">
        <v>600102</v>
      </c>
      <c r="C33">
        <v>1</v>
      </c>
      <c r="D33" t="s">
        <v>96</v>
      </c>
      <c r="E33" s="39" t="s">
        <v>38</v>
      </c>
      <c r="F33" s="21" t="s">
        <v>95</v>
      </c>
      <c r="G33" s="16">
        <v>1</v>
      </c>
      <c r="H33" t="s">
        <v>46</v>
      </c>
      <c r="K33" s="14">
        <v>10</v>
      </c>
      <c r="L33" t="str">
        <f>_xlfn.DISPIMG("ID_28FC262D04334CCB8F6C707E7EECD7EF",1)</f>
        <v>=DISPIMG("ID_28FC262D04334CCB8F6C707E7EECD7EF",1)</v>
      </c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56"/>
  <sheetViews>
    <sheetView workbookViewId="0">
      <pane ySplit="1" topLeftCell="A51" activePane="bottomLeft" state="frozen"/>
      <selection/>
      <selection pane="bottomLeft" activeCell="C60" sqref="C60"/>
    </sheetView>
  </sheetViews>
  <sheetFormatPr defaultColWidth="9" defaultRowHeight="13.5"/>
  <cols>
    <col min="1" max="1" width="43.375" style="21" customWidth="1"/>
    <col min="2" max="2" width="20.5" style="21" customWidth="1"/>
    <col min="3" max="3" width="28.875" style="21" customWidth="1"/>
    <col min="4" max="4" width="20.5" style="21" customWidth="1"/>
    <col min="5" max="5" width="16.75" style="21" customWidth="1"/>
    <col min="6" max="6" width="11.75" style="21" customWidth="1"/>
    <col min="7" max="7" width="22" style="17" customWidth="1"/>
    <col min="8" max="8" width="13.75" style="21" customWidth="1"/>
    <col min="9" max="9" width="13" style="21" customWidth="1"/>
    <col min="10" max="10" width="32.25" style="21" customWidth="1"/>
    <col min="11" max="11" width="12.375" style="21" customWidth="1"/>
    <col min="12" max="12" width="19.5" style="21" customWidth="1"/>
    <col min="13" max="16384" width="9" style="21"/>
  </cols>
  <sheetData>
    <row r="1" s="31" customFormat="1" ht="120" customHeight="1" spans="1:14">
      <c r="A1" s="3" t="s">
        <v>0</v>
      </c>
      <c r="B1" s="33" t="s">
        <v>97</v>
      </c>
      <c r="C1" s="34" t="s">
        <v>98</v>
      </c>
      <c r="D1" s="35" t="s">
        <v>3</v>
      </c>
      <c r="E1" s="3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7" t="s">
        <v>9</v>
      </c>
      <c r="K1" s="7" t="s">
        <v>10</v>
      </c>
      <c r="L1" s="19" t="s">
        <v>11</v>
      </c>
      <c r="M1" s="19" t="s">
        <v>12</v>
      </c>
      <c r="N1" s="19" t="s">
        <v>13</v>
      </c>
    </row>
    <row r="2" s="32" customFormat="1" ht="14.25" spans="1:14">
      <c r="A2" s="8" t="s">
        <v>14</v>
      </c>
      <c r="B2" s="8">
        <v>1</v>
      </c>
      <c r="C2" s="8">
        <v>1</v>
      </c>
      <c r="D2" s="8">
        <v>0</v>
      </c>
      <c r="E2" s="8">
        <v>2</v>
      </c>
      <c r="F2" s="20">
        <v>2</v>
      </c>
      <c r="G2" s="20">
        <v>2</v>
      </c>
      <c r="H2" s="20">
        <v>2</v>
      </c>
      <c r="I2" s="20">
        <v>2</v>
      </c>
      <c r="J2" s="10">
        <v>2</v>
      </c>
      <c r="K2" s="10">
        <v>2</v>
      </c>
      <c r="L2" s="20">
        <v>2</v>
      </c>
      <c r="M2" s="20">
        <v>2</v>
      </c>
      <c r="N2" s="20">
        <v>3</v>
      </c>
    </row>
    <row r="3" s="32" customFormat="1" ht="14.25" spans="1:14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20" t="s">
        <v>20</v>
      </c>
      <c r="G3" s="20" t="s">
        <v>21</v>
      </c>
      <c r="H3" s="20" t="s">
        <v>22</v>
      </c>
      <c r="I3" s="20" t="s">
        <v>23</v>
      </c>
      <c r="J3" s="10" t="s">
        <v>24</v>
      </c>
      <c r="K3" s="10" t="s">
        <v>25</v>
      </c>
      <c r="L3" s="20" t="s">
        <v>26</v>
      </c>
      <c r="M3" s="20" t="s">
        <v>27</v>
      </c>
      <c r="N3" s="20" t="s">
        <v>28</v>
      </c>
    </row>
    <row r="4" s="32" customFormat="1" ht="14.25" spans="1:14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32</v>
      </c>
      <c r="I4" s="8" t="s">
        <v>33</v>
      </c>
      <c r="J4" s="8" t="s">
        <v>34</v>
      </c>
      <c r="K4" s="8" t="s">
        <v>30</v>
      </c>
      <c r="L4" s="20" t="s">
        <v>35</v>
      </c>
      <c r="M4" s="8" t="s">
        <v>36</v>
      </c>
      <c r="N4" s="8" t="s">
        <v>36</v>
      </c>
    </row>
    <row r="5" s="30" customFormat="1" ht="62.25" spans="1:13">
      <c r="A5" s="30">
        <v>1</v>
      </c>
      <c r="B5" s="22">
        <v>100001</v>
      </c>
      <c r="C5" s="30">
        <v>1</v>
      </c>
      <c r="D5" s="30" t="s">
        <v>99</v>
      </c>
      <c r="E5" s="30" t="s">
        <v>38</v>
      </c>
      <c r="F5" s="36" t="s">
        <v>64</v>
      </c>
      <c r="G5" s="36">
        <v>1</v>
      </c>
      <c r="H5" s="36" t="s">
        <v>46</v>
      </c>
      <c r="I5" s="48"/>
      <c r="J5" s="48"/>
      <c r="K5" s="48" t="s">
        <v>100</v>
      </c>
      <c r="L5" s="49" t="str">
        <f>_xlfn.DISPIMG("ID_28E1E9AB59E24BEEBD82B4C905FAA529",1)</f>
        <v>=DISPIMG("ID_28E1E9AB59E24BEEBD82B4C905FAA529",1)</v>
      </c>
      <c r="M5" s="21"/>
    </row>
    <row r="6" ht="62.25" spans="1:12">
      <c r="A6" s="30">
        <v>1</v>
      </c>
      <c r="B6" s="22">
        <v>100002</v>
      </c>
      <c r="C6" s="30">
        <v>1</v>
      </c>
      <c r="D6" s="30" t="s">
        <v>101</v>
      </c>
      <c r="E6" s="30" t="s">
        <v>38</v>
      </c>
      <c r="F6" s="36" t="s">
        <v>64</v>
      </c>
      <c r="G6" s="36">
        <v>1</v>
      </c>
      <c r="H6" s="36" t="s">
        <v>46</v>
      </c>
      <c r="I6" s="48"/>
      <c r="J6" s="48"/>
      <c r="K6" s="48" t="s">
        <v>100</v>
      </c>
      <c r="L6" s="49" t="str">
        <f>_xlfn.DISPIMG("ID_9076BCFFE8B743E291388702EBA3E965",1)</f>
        <v>=DISPIMG("ID_9076BCFFE8B743E291388702EBA3E965",1)</v>
      </c>
    </row>
    <row r="7" ht="62.25" spans="1:12">
      <c r="A7" s="30">
        <v>1</v>
      </c>
      <c r="B7" s="22">
        <v>100003</v>
      </c>
      <c r="C7" s="30">
        <v>1</v>
      </c>
      <c r="D7" s="30" t="s">
        <v>102</v>
      </c>
      <c r="E7" s="30" t="s">
        <v>38</v>
      </c>
      <c r="F7" s="36" t="s">
        <v>64</v>
      </c>
      <c r="G7" s="36">
        <v>1</v>
      </c>
      <c r="H7" s="36" t="s">
        <v>46</v>
      </c>
      <c r="I7" s="48"/>
      <c r="J7" s="48"/>
      <c r="K7" s="48" t="s">
        <v>100</v>
      </c>
      <c r="L7" s="49" t="str">
        <f>_xlfn.DISPIMG("ID_BAC5617E697146C89739856C7EA2DE9C",1)</f>
        <v>=DISPIMG("ID_BAC5617E697146C89739856C7EA2DE9C",1)</v>
      </c>
    </row>
    <row r="8" ht="62.25" spans="1:12">
      <c r="A8" s="30">
        <v>1</v>
      </c>
      <c r="B8" s="23">
        <v>450101</v>
      </c>
      <c r="C8" s="30">
        <v>1</v>
      </c>
      <c r="D8" s="23" t="s">
        <v>103</v>
      </c>
      <c r="E8" s="30" t="s">
        <v>38</v>
      </c>
      <c r="F8" s="36" t="s">
        <v>64</v>
      </c>
      <c r="G8" s="36">
        <v>1</v>
      </c>
      <c r="H8" s="36" t="s">
        <v>46</v>
      </c>
      <c r="J8" s="48"/>
      <c r="K8" s="48" t="s">
        <v>100</v>
      </c>
      <c r="L8" s="49" t="str">
        <f>_xlfn.DISPIMG("ID_B21D2B2A481B469FBBECF51109241B0A",1)</f>
        <v>=DISPIMG("ID_B21D2B2A481B469FBBECF51109241B0A",1)</v>
      </c>
    </row>
    <row r="9" ht="51.35" spans="1:12">
      <c r="A9" s="30">
        <v>1</v>
      </c>
      <c r="B9" s="23">
        <v>450102</v>
      </c>
      <c r="C9" s="30">
        <v>1</v>
      </c>
      <c r="D9" s="37" t="s">
        <v>104</v>
      </c>
      <c r="E9" s="30" t="s">
        <v>38</v>
      </c>
      <c r="F9" s="36" t="s">
        <v>64</v>
      </c>
      <c r="G9" s="36">
        <v>1</v>
      </c>
      <c r="H9" s="36" t="s">
        <v>46</v>
      </c>
      <c r="J9" s="48"/>
      <c r="K9" s="48" t="s">
        <v>100</v>
      </c>
      <c r="L9" s="49" t="str">
        <f>_xlfn.DISPIMG("ID_02B46886133B4720AC873E7ED4924F3B",1)</f>
        <v>=DISPIMG("ID_02B46886133B4720AC873E7ED4924F3B",1)</v>
      </c>
    </row>
    <row r="10" ht="117" spans="1:12">
      <c r="A10" s="30">
        <v>1</v>
      </c>
      <c r="B10" s="23">
        <v>450103</v>
      </c>
      <c r="C10" s="30">
        <v>1</v>
      </c>
      <c r="D10" s="23" t="s">
        <v>105</v>
      </c>
      <c r="E10" s="30" t="s">
        <v>38</v>
      </c>
      <c r="F10" s="36" t="s">
        <v>64</v>
      </c>
      <c r="G10" s="36">
        <v>1</v>
      </c>
      <c r="H10" s="36" t="s">
        <v>46</v>
      </c>
      <c r="J10" s="48"/>
      <c r="K10" s="48" t="s">
        <v>100</v>
      </c>
      <c r="L10" s="49" t="str">
        <f>_xlfn.DISPIMG("ID_FA2D31673C634BB78E48C3E3B4AC0738",1)</f>
        <v>=DISPIMG("ID_FA2D31673C634BB78E48C3E3B4AC0738",1)</v>
      </c>
    </row>
    <row r="11" ht="51.35" spans="1:12">
      <c r="A11" s="30">
        <v>1</v>
      </c>
      <c r="B11" s="23">
        <v>450104</v>
      </c>
      <c r="C11" s="30">
        <v>1</v>
      </c>
      <c r="D11" s="37" t="s">
        <v>106</v>
      </c>
      <c r="E11" s="30" t="s">
        <v>38</v>
      </c>
      <c r="F11" s="36" t="s">
        <v>64</v>
      </c>
      <c r="G11" s="36">
        <v>1</v>
      </c>
      <c r="H11" s="36" t="s">
        <v>46</v>
      </c>
      <c r="J11" s="48"/>
      <c r="K11" s="48" t="s">
        <v>100</v>
      </c>
      <c r="L11" s="49" t="str">
        <f>_xlfn.DISPIMG("ID_427E7661D0EA4E048599710A386D6E9D",1)</f>
        <v>=DISPIMG("ID_427E7661D0EA4E048599710A386D6E9D",1)</v>
      </c>
    </row>
    <row r="12" ht="62.25" spans="1:12">
      <c r="A12" s="30">
        <v>1</v>
      </c>
      <c r="B12" s="23">
        <v>450105</v>
      </c>
      <c r="C12" s="30">
        <v>1</v>
      </c>
      <c r="D12" s="23" t="s">
        <v>107</v>
      </c>
      <c r="E12" s="30" t="s">
        <v>38</v>
      </c>
      <c r="F12" s="36" t="s">
        <v>64</v>
      </c>
      <c r="G12" s="36">
        <v>1</v>
      </c>
      <c r="H12" s="36" t="s">
        <v>46</v>
      </c>
      <c r="J12" s="48"/>
      <c r="K12" s="48" t="s">
        <v>100</v>
      </c>
      <c r="L12" s="49" t="str">
        <f>_xlfn.DISPIMG("ID_5EEEB453049940DEBE73420F1EF0A8EC",1)</f>
        <v>=DISPIMG("ID_5EEEB453049940DEBE73420F1EF0A8EC",1)</v>
      </c>
    </row>
    <row r="13" ht="51.35" spans="1:12">
      <c r="A13" s="30">
        <v>1</v>
      </c>
      <c r="B13" s="23">
        <v>450106</v>
      </c>
      <c r="C13" s="30">
        <v>1</v>
      </c>
      <c r="D13" s="37" t="s">
        <v>108</v>
      </c>
      <c r="E13" s="30" t="s">
        <v>38</v>
      </c>
      <c r="F13" s="36" t="s">
        <v>64</v>
      </c>
      <c r="G13" s="36">
        <v>1</v>
      </c>
      <c r="H13" s="36" t="s">
        <v>46</v>
      </c>
      <c r="J13" s="48"/>
      <c r="K13" s="48" t="s">
        <v>100</v>
      </c>
      <c r="L13" s="49" t="str">
        <f>_xlfn.DISPIMG("ID_0F4174FFEF3E4C7BAFE8AB4778111C89",1)</f>
        <v>=DISPIMG("ID_0F4174FFEF3E4C7BAFE8AB4778111C89",1)</v>
      </c>
    </row>
    <row r="14" ht="92.25" spans="1:12">
      <c r="A14" s="30">
        <v>1</v>
      </c>
      <c r="B14" s="23">
        <v>450201</v>
      </c>
      <c r="C14" s="30">
        <v>1</v>
      </c>
      <c r="D14" s="23" t="s">
        <v>109</v>
      </c>
      <c r="E14" s="30" t="s">
        <v>38</v>
      </c>
      <c r="F14" s="36" t="s">
        <v>90</v>
      </c>
      <c r="G14" s="36">
        <v>1</v>
      </c>
      <c r="H14" s="36" t="s">
        <v>46</v>
      </c>
      <c r="J14" s="48"/>
      <c r="K14" s="48" t="s">
        <v>100</v>
      </c>
      <c r="L14" s="49" t="str">
        <f t="shared" ref="L14:L18" si="0">_xlfn.DISPIMG("ID_3E72E9DFEEA14803B8AED009C53CB2A5",1)</f>
        <v>=DISPIMG("ID_3E72E9DFEEA14803B8AED009C53CB2A5",1)</v>
      </c>
    </row>
    <row r="15" ht="117" spans="1:12">
      <c r="A15" s="30">
        <v>1</v>
      </c>
      <c r="B15" s="23">
        <v>450202</v>
      </c>
      <c r="C15" s="30">
        <v>1</v>
      </c>
      <c r="D15" s="37" t="s">
        <v>110</v>
      </c>
      <c r="E15" s="30" t="s">
        <v>38</v>
      </c>
      <c r="F15" s="36" t="s">
        <v>90</v>
      </c>
      <c r="G15" s="36">
        <v>1</v>
      </c>
      <c r="H15" s="36" t="s">
        <v>46</v>
      </c>
      <c r="J15" s="48"/>
      <c r="K15" s="48" t="s">
        <v>100</v>
      </c>
      <c r="L15" s="49" t="str">
        <f>_xlfn.DISPIMG("ID_313259228B634A45A49E32D36E6E3980",1)</f>
        <v>=DISPIMG("ID_313259228B634A45A49E32D36E6E3980",1)</v>
      </c>
    </row>
    <row r="16" ht="92.25" spans="1:12">
      <c r="A16" s="30">
        <v>1</v>
      </c>
      <c r="B16" s="23">
        <v>450203</v>
      </c>
      <c r="C16" s="30">
        <v>1</v>
      </c>
      <c r="D16" s="23" t="s">
        <v>111</v>
      </c>
      <c r="E16" s="30" t="s">
        <v>38</v>
      </c>
      <c r="F16" s="36" t="s">
        <v>90</v>
      </c>
      <c r="G16" s="36">
        <v>1</v>
      </c>
      <c r="H16" s="36" t="s">
        <v>46</v>
      </c>
      <c r="J16" s="48"/>
      <c r="K16" s="48" t="s">
        <v>100</v>
      </c>
      <c r="L16" s="49" t="str">
        <f t="shared" si="0"/>
        <v>=DISPIMG("ID_3E72E9DFEEA14803B8AED009C53CB2A5",1)</v>
      </c>
    </row>
    <row r="17" ht="117" spans="1:12">
      <c r="A17" s="30">
        <v>1</v>
      </c>
      <c r="B17" s="23">
        <v>450204</v>
      </c>
      <c r="C17" s="30">
        <v>1</v>
      </c>
      <c r="D17" s="37" t="s">
        <v>112</v>
      </c>
      <c r="E17" s="30" t="s">
        <v>38</v>
      </c>
      <c r="F17" s="36" t="s">
        <v>90</v>
      </c>
      <c r="G17" s="36">
        <v>1</v>
      </c>
      <c r="H17" s="36" t="s">
        <v>46</v>
      </c>
      <c r="J17" s="48"/>
      <c r="K17" s="48" t="s">
        <v>100</v>
      </c>
      <c r="L17" s="49" t="str">
        <f>_xlfn.DISPIMG("ID_A7F743AFE2FD46EAA09FF7404F510486",1)</f>
        <v>=DISPIMG("ID_A7F743AFE2FD46EAA09FF7404F510486",1)</v>
      </c>
    </row>
    <row r="18" ht="92.25" spans="1:12">
      <c r="A18" s="30">
        <v>1</v>
      </c>
      <c r="B18" s="23">
        <v>450205</v>
      </c>
      <c r="C18" s="30">
        <v>1</v>
      </c>
      <c r="D18" s="23" t="s">
        <v>113</v>
      </c>
      <c r="E18" s="30" t="s">
        <v>38</v>
      </c>
      <c r="F18" s="36" t="s">
        <v>90</v>
      </c>
      <c r="G18" s="36">
        <v>1</v>
      </c>
      <c r="H18" s="36" t="s">
        <v>46</v>
      </c>
      <c r="J18" s="48"/>
      <c r="K18" s="48" t="s">
        <v>100</v>
      </c>
      <c r="L18" s="49" t="str">
        <f t="shared" si="0"/>
        <v>=DISPIMG("ID_3E72E9DFEEA14803B8AED009C53CB2A5",1)</v>
      </c>
    </row>
    <row r="19" ht="92.25" spans="1:12">
      <c r="A19" s="30">
        <v>1</v>
      </c>
      <c r="B19" s="23">
        <v>450206</v>
      </c>
      <c r="C19" s="30">
        <v>1</v>
      </c>
      <c r="D19" s="37" t="s">
        <v>114</v>
      </c>
      <c r="E19" s="30" t="s">
        <v>38</v>
      </c>
      <c r="F19" s="36" t="s">
        <v>90</v>
      </c>
      <c r="G19" s="36">
        <v>1</v>
      </c>
      <c r="H19" s="36" t="s">
        <v>46</v>
      </c>
      <c r="J19" s="48"/>
      <c r="K19" s="48" t="s">
        <v>100</v>
      </c>
      <c r="L19" s="49" t="str">
        <f>_xlfn.DISPIMG("ID_1650E3A3D5A54E14A24702D844F4E9B6",1)</f>
        <v>=DISPIMG("ID_1650E3A3D5A54E14A24702D844F4E9B6",1)</v>
      </c>
    </row>
    <row r="20" ht="117" spans="1:12">
      <c r="A20" s="30">
        <v>1</v>
      </c>
      <c r="B20" s="23">
        <v>450301</v>
      </c>
      <c r="C20" s="30">
        <v>1</v>
      </c>
      <c r="D20" s="23" t="s">
        <v>115</v>
      </c>
      <c r="E20" s="30" t="s">
        <v>38</v>
      </c>
      <c r="F20" s="36" t="s">
        <v>87</v>
      </c>
      <c r="G20" s="36">
        <v>1</v>
      </c>
      <c r="H20" s="36" t="s">
        <v>46</v>
      </c>
      <c r="J20" s="48"/>
      <c r="K20" s="48" t="s">
        <v>100</v>
      </c>
      <c r="L20" s="49" t="str">
        <f t="shared" ref="L20:L24" si="1">_xlfn.DISPIMG("ID_117E4FFD1E004BD08DBB6DF4DC2B8780",1)</f>
        <v>=DISPIMG("ID_117E4FFD1E004BD08DBB6DF4DC2B8780",1)</v>
      </c>
    </row>
    <row r="21" ht="117" spans="1:12">
      <c r="A21" s="30">
        <v>1</v>
      </c>
      <c r="B21" s="23">
        <v>450302</v>
      </c>
      <c r="C21" s="30">
        <v>1</v>
      </c>
      <c r="D21" s="37" t="s">
        <v>116</v>
      </c>
      <c r="E21" s="30" t="s">
        <v>38</v>
      </c>
      <c r="F21" s="36" t="s">
        <v>87</v>
      </c>
      <c r="G21" s="36">
        <v>1</v>
      </c>
      <c r="H21" s="36" t="s">
        <v>46</v>
      </c>
      <c r="J21" s="48"/>
      <c r="K21" s="48" t="s">
        <v>100</v>
      </c>
      <c r="L21" s="49" t="str">
        <f>_xlfn.DISPIMG("ID_5EBA871BBDB145CCB718AFBCD11E29DD",1)</f>
        <v>=DISPIMG("ID_5EBA871BBDB145CCB718AFBCD11E29DD",1)</v>
      </c>
    </row>
    <row r="22" ht="117" spans="1:12">
      <c r="A22" s="30">
        <v>1</v>
      </c>
      <c r="B22" s="23">
        <v>450303</v>
      </c>
      <c r="C22" s="30">
        <v>1</v>
      </c>
      <c r="D22" s="23" t="s">
        <v>117</v>
      </c>
      <c r="E22" s="30" t="s">
        <v>38</v>
      </c>
      <c r="F22" s="36" t="s">
        <v>87</v>
      </c>
      <c r="G22" s="36">
        <v>1</v>
      </c>
      <c r="H22" s="36" t="s">
        <v>46</v>
      </c>
      <c r="J22" s="48"/>
      <c r="K22" s="48" t="s">
        <v>100</v>
      </c>
      <c r="L22" s="49" t="str">
        <f t="shared" si="1"/>
        <v>=DISPIMG("ID_117E4FFD1E004BD08DBB6DF4DC2B8780",1)</v>
      </c>
    </row>
    <row r="23" ht="117" spans="1:12">
      <c r="A23" s="30">
        <v>1</v>
      </c>
      <c r="B23" s="23">
        <v>450304</v>
      </c>
      <c r="C23" s="30">
        <v>1</v>
      </c>
      <c r="D23" s="37" t="s">
        <v>118</v>
      </c>
      <c r="E23" s="30" t="s">
        <v>38</v>
      </c>
      <c r="F23" s="36" t="s">
        <v>87</v>
      </c>
      <c r="G23" s="36">
        <v>1</v>
      </c>
      <c r="H23" s="36" t="s">
        <v>46</v>
      </c>
      <c r="J23" s="48"/>
      <c r="K23" s="48" t="s">
        <v>100</v>
      </c>
      <c r="L23" s="49" t="str">
        <f>_xlfn.DISPIMG("ID_C22345BBE7494B58836CA07CC6F588D1",1)</f>
        <v>=DISPIMG("ID_C22345BBE7494B58836CA07CC6F588D1",1)</v>
      </c>
    </row>
    <row r="24" ht="117" spans="1:12">
      <c r="A24" s="30">
        <v>1</v>
      </c>
      <c r="B24" s="23">
        <v>450305</v>
      </c>
      <c r="C24" s="30">
        <v>1</v>
      </c>
      <c r="D24" s="23" t="s">
        <v>119</v>
      </c>
      <c r="E24" s="30" t="s">
        <v>38</v>
      </c>
      <c r="F24" s="36" t="s">
        <v>87</v>
      </c>
      <c r="G24" s="36">
        <v>1</v>
      </c>
      <c r="H24" s="36" t="s">
        <v>46</v>
      </c>
      <c r="J24" s="48"/>
      <c r="K24" s="48" t="s">
        <v>100</v>
      </c>
      <c r="L24" s="49" t="str">
        <f t="shared" si="1"/>
        <v>=DISPIMG("ID_117E4FFD1E004BD08DBB6DF4DC2B8780",1)</v>
      </c>
    </row>
    <row r="25" ht="117" spans="1:12">
      <c r="A25" s="30">
        <v>1</v>
      </c>
      <c r="B25" s="23">
        <v>450306</v>
      </c>
      <c r="C25" s="30">
        <v>1</v>
      </c>
      <c r="D25" s="37" t="s">
        <v>120</v>
      </c>
      <c r="E25" s="30" t="s">
        <v>38</v>
      </c>
      <c r="F25" s="36" t="s">
        <v>87</v>
      </c>
      <c r="G25" s="36">
        <v>1</v>
      </c>
      <c r="H25" s="36" t="s">
        <v>46</v>
      </c>
      <c r="J25" s="48"/>
      <c r="K25" s="48" t="s">
        <v>100</v>
      </c>
      <c r="L25" s="49" t="str">
        <f>_xlfn.DISPIMG("ID_C8F1E574379A4424AEAA3E3B19B99209",1)</f>
        <v>=DISPIMG("ID_C8F1E574379A4424AEAA3E3B19B99209",1)</v>
      </c>
    </row>
    <row r="26" ht="61.5" spans="1:12">
      <c r="A26" s="30">
        <v>1</v>
      </c>
      <c r="B26" s="23">
        <v>201</v>
      </c>
      <c r="C26" s="30">
        <v>1</v>
      </c>
      <c r="D26" s="23" t="s">
        <v>121</v>
      </c>
      <c r="E26" s="30" t="s">
        <v>38</v>
      </c>
      <c r="F26" s="36" t="s">
        <v>64</v>
      </c>
      <c r="G26" s="36">
        <v>1</v>
      </c>
      <c r="H26" s="36" t="s">
        <v>46</v>
      </c>
      <c r="J26" s="48"/>
      <c r="K26" s="48" t="s">
        <v>100</v>
      </c>
      <c r="L26" s="49" t="str">
        <f>_xlfn.DISPIMG("ID_0ADD07DFF37D4438BA2984CC6B50DED7",1)</f>
        <v>=DISPIMG("ID_0ADD07DFF37D4438BA2984CC6B50DED7",1)</v>
      </c>
    </row>
    <row r="27" ht="61.4" spans="1:12">
      <c r="A27" s="30">
        <v>1</v>
      </c>
      <c r="B27" s="23">
        <v>450501</v>
      </c>
      <c r="C27" s="30">
        <v>1</v>
      </c>
      <c r="D27" s="23" t="s">
        <v>122</v>
      </c>
      <c r="E27" s="30" t="s">
        <v>38</v>
      </c>
      <c r="F27" s="36" t="s">
        <v>64</v>
      </c>
      <c r="G27" s="36">
        <v>1</v>
      </c>
      <c r="H27" s="36" t="s">
        <v>46</v>
      </c>
      <c r="J27" s="48"/>
      <c r="K27" s="48" t="s">
        <v>100</v>
      </c>
      <c r="L27" s="49" t="str">
        <f>_xlfn.DISPIMG("ID_A4461C8310624320BF13983C26F8BCE0",1)</f>
        <v>=DISPIMG("ID_A4461C8310624320BF13983C26F8BCE0",1)</v>
      </c>
    </row>
    <row r="28" ht="14.25" spans="1:12">
      <c r="A28" s="30"/>
      <c r="B28" s="23"/>
      <c r="C28" s="30"/>
      <c r="D28" s="23"/>
      <c r="E28" s="30"/>
      <c r="F28" s="36"/>
      <c r="G28" s="36"/>
      <c r="H28" s="36"/>
      <c r="J28" s="48"/>
      <c r="K28" s="48"/>
      <c r="L28" s="49"/>
    </row>
    <row r="29" ht="14.25" spans="1:12">
      <c r="A29" s="30"/>
      <c r="B29" s="23"/>
      <c r="C29" s="30"/>
      <c r="D29" s="23"/>
      <c r="E29" s="30"/>
      <c r="F29" s="36"/>
      <c r="G29" s="36"/>
      <c r="H29" s="36"/>
      <c r="J29" s="48"/>
      <c r="K29" s="48"/>
      <c r="L29" s="49"/>
    </row>
    <row r="30" ht="14.25" spans="1:12">
      <c r="A30" s="30"/>
      <c r="B30" s="23"/>
      <c r="C30" s="30"/>
      <c r="D30" s="23"/>
      <c r="E30" s="30"/>
      <c r="F30" s="36"/>
      <c r="G30" s="36"/>
      <c r="H30" s="36"/>
      <c r="J30" s="48"/>
      <c r="K30" s="48"/>
      <c r="L30" s="49"/>
    </row>
    <row r="31" ht="62.25" spans="1:12">
      <c r="A31" s="30">
        <v>1</v>
      </c>
      <c r="B31" s="23">
        <v>100301</v>
      </c>
      <c r="C31" s="30">
        <v>1</v>
      </c>
      <c r="D31" s="23" t="s">
        <v>123</v>
      </c>
      <c r="E31" s="30" t="s">
        <v>38</v>
      </c>
      <c r="F31" s="36" t="s">
        <v>64</v>
      </c>
      <c r="G31" s="36">
        <v>1</v>
      </c>
      <c r="H31" s="36" t="s">
        <v>46</v>
      </c>
      <c r="J31" s="48"/>
      <c r="K31" s="48" t="s">
        <v>100</v>
      </c>
      <c r="L31" s="49" t="str">
        <f>_xlfn.DISPIMG("ID_28E1E9AB59E24BEEBD82B4C905FAA529",1)</f>
        <v>=DISPIMG("ID_28E1E9AB59E24BEEBD82B4C905FAA529",1)</v>
      </c>
    </row>
    <row r="32" ht="62.25" spans="1:12">
      <c r="A32" s="30">
        <v>1</v>
      </c>
      <c r="B32" s="23">
        <v>100302</v>
      </c>
      <c r="C32" s="30">
        <v>1</v>
      </c>
      <c r="D32" s="23" t="s">
        <v>123</v>
      </c>
      <c r="E32" s="30" t="s">
        <v>38</v>
      </c>
      <c r="F32" s="36" t="s">
        <v>64</v>
      </c>
      <c r="G32" s="36">
        <v>1</v>
      </c>
      <c r="H32" s="36" t="s">
        <v>46</v>
      </c>
      <c r="J32" s="48"/>
      <c r="K32" s="48" t="s">
        <v>100</v>
      </c>
      <c r="L32" s="49" t="str">
        <f>_xlfn.DISPIMG("ID_9076BCFFE8B743E291388702EBA3E965",1)</f>
        <v>=DISPIMG("ID_9076BCFFE8B743E291388702EBA3E965",1)</v>
      </c>
    </row>
    <row r="33" ht="62.25" spans="1:12">
      <c r="A33" s="30">
        <v>1</v>
      </c>
      <c r="B33" s="23">
        <v>100303</v>
      </c>
      <c r="C33" s="30">
        <v>1</v>
      </c>
      <c r="D33" s="23" t="s">
        <v>123</v>
      </c>
      <c r="E33" s="30" t="s">
        <v>38</v>
      </c>
      <c r="F33" s="36" t="s">
        <v>64</v>
      </c>
      <c r="G33" s="36">
        <v>1</v>
      </c>
      <c r="H33" s="36" t="s">
        <v>46</v>
      </c>
      <c r="J33" s="48"/>
      <c r="K33" s="48" t="s">
        <v>100</v>
      </c>
      <c r="L33" s="49" t="str">
        <f>_xlfn.DISPIMG("ID_BAC5617E697146C89739856C7EA2DE9C",1)</f>
        <v>=DISPIMG("ID_BAC5617E697146C89739856C7EA2DE9C",1)</v>
      </c>
    </row>
    <row r="34" ht="62.25" spans="1:12">
      <c r="A34" s="30">
        <v>1</v>
      </c>
      <c r="B34" s="23">
        <v>100501</v>
      </c>
      <c r="C34" s="30">
        <v>1</v>
      </c>
      <c r="D34" s="23" t="s">
        <v>124</v>
      </c>
      <c r="E34" s="30" t="s">
        <v>38</v>
      </c>
      <c r="F34" s="36" t="s">
        <v>64</v>
      </c>
      <c r="G34" s="36">
        <v>1</v>
      </c>
      <c r="H34" s="36" t="s">
        <v>46</v>
      </c>
      <c r="J34" s="48"/>
      <c r="K34" s="48" t="s">
        <v>100</v>
      </c>
      <c r="L34" s="49" t="str">
        <f>_xlfn.DISPIMG("ID_28E1E9AB59E24BEEBD82B4C905FAA529",1)</f>
        <v>=DISPIMG("ID_28E1E9AB59E24BEEBD82B4C905FAA529",1)</v>
      </c>
    </row>
    <row r="35" ht="62.25" spans="1:12">
      <c r="A35" s="30">
        <v>1</v>
      </c>
      <c r="B35" s="23">
        <v>100502</v>
      </c>
      <c r="C35" s="30">
        <v>1</v>
      </c>
      <c r="D35" s="23" t="s">
        <v>125</v>
      </c>
      <c r="E35" s="30" t="s">
        <v>38</v>
      </c>
      <c r="F35" s="36" t="s">
        <v>64</v>
      </c>
      <c r="G35" s="36">
        <v>1</v>
      </c>
      <c r="H35" s="36" t="s">
        <v>46</v>
      </c>
      <c r="J35" s="48"/>
      <c r="K35" s="48" t="s">
        <v>100</v>
      </c>
      <c r="L35" s="49" t="str">
        <f>_xlfn.DISPIMG("ID_9076BCFFE8B743E291388702EBA3E965",1)</f>
        <v>=DISPIMG("ID_9076BCFFE8B743E291388702EBA3E965",1)</v>
      </c>
    </row>
    <row r="36" ht="62.25" spans="1:12">
      <c r="A36" s="30">
        <v>1</v>
      </c>
      <c r="B36" s="23">
        <v>100503</v>
      </c>
      <c r="C36" s="30">
        <v>1</v>
      </c>
      <c r="D36" s="23" t="s">
        <v>126</v>
      </c>
      <c r="E36" s="30" t="s">
        <v>38</v>
      </c>
      <c r="F36" s="36" t="s">
        <v>64</v>
      </c>
      <c r="G36" s="36">
        <v>1</v>
      </c>
      <c r="H36" s="36" t="s">
        <v>46</v>
      </c>
      <c r="J36" s="48"/>
      <c r="K36" s="48" t="s">
        <v>100</v>
      </c>
      <c r="L36" s="49" t="str">
        <f>_xlfn.DISPIMG("ID_BAC5617E697146C89739856C7EA2DE9C",1)</f>
        <v>=DISPIMG("ID_BAC5617E697146C89739856C7EA2DE9C",1)</v>
      </c>
    </row>
    <row r="37" ht="62.25" spans="1:12">
      <c r="A37" s="30" t="s">
        <v>127</v>
      </c>
      <c r="B37" s="23">
        <v>101001</v>
      </c>
      <c r="C37" s="30">
        <v>1</v>
      </c>
      <c r="D37" s="23" t="s">
        <v>128</v>
      </c>
      <c r="E37" s="30" t="s">
        <v>38</v>
      </c>
      <c r="F37" s="36" t="s">
        <v>64</v>
      </c>
      <c r="G37" s="36">
        <v>1</v>
      </c>
      <c r="H37" s="36" t="s">
        <v>46</v>
      </c>
      <c r="J37" s="48"/>
      <c r="K37" s="48" t="s">
        <v>100</v>
      </c>
      <c r="L37" s="49" t="str">
        <f>_xlfn.DISPIMG("ID_28E1E9AB59E24BEEBD82B4C905FAA529",1)</f>
        <v>=DISPIMG("ID_28E1E9AB59E24BEEBD82B4C905FAA529",1)</v>
      </c>
    </row>
    <row r="38" ht="62.25" spans="1:12">
      <c r="A38" s="30" t="s">
        <v>127</v>
      </c>
      <c r="B38" s="23">
        <v>101002</v>
      </c>
      <c r="C38" s="30">
        <v>1</v>
      </c>
      <c r="D38" s="23" t="s">
        <v>129</v>
      </c>
      <c r="E38" s="30" t="s">
        <v>38</v>
      </c>
      <c r="F38" s="36" t="s">
        <v>64</v>
      </c>
      <c r="G38" s="36">
        <v>1</v>
      </c>
      <c r="H38" s="36" t="s">
        <v>46</v>
      </c>
      <c r="J38" s="48"/>
      <c r="K38" s="48" t="s">
        <v>100</v>
      </c>
      <c r="L38" s="49" t="str">
        <f>_xlfn.DISPIMG("ID_9076BCFFE8B743E291388702EBA3E965",1)</f>
        <v>=DISPIMG("ID_9076BCFFE8B743E291388702EBA3E965",1)</v>
      </c>
    </row>
    <row r="39" ht="62.25" spans="1:12">
      <c r="A39" s="30" t="s">
        <v>127</v>
      </c>
      <c r="B39" s="23">
        <v>101003</v>
      </c>
      <c r="C39" s="30">
        <v>1</v>
      </c>
      <c r="D39" s="23" t="s">
        <v>130</v>
      </c>
      <c r="E39" s="30" t="s">
        <v>38</v>
      </c>
      <c r="F39" s="36" t="s">
        <v>64</v>
      </c>
      <c r="G39" s="36">
        <v>1</v>
      </c>
      <c r="H39" s="36" t="s">
        <v>46</v>
      </c>
      <c r="J39" s="48"/>
      <c r="K39" s="48" t="s">
        <v>100</v>
      </c>
      <c r="L39" s="49" t="str">
        <f>_xlfn.DISPIMG("ID_BAC5617E697146C89739856C7EA2DE9C",1)</f>
        <v>=DISPIMG("ID_BAC5617E697146C89739856C7EA2DE9C",1)</v>
      </c>
    </row>
    <row r="40" ht="62.25" spans="1:12">
      <c r="A40" s="30">
        <v>1</v>
      </c>
      <c r="B40" s="23">
        <v>100901</v>
      </c>
      <c r="C40" s="30">
        <v>1</v>
      </c>
      <c r="D40" s="23" t="s">
        <v>131</v>
      </c>
      <c r="E40" s="30" t="s">
        <v>38</v>
      </c>
      <c r="F40" s="36" t="s">
        <v>64</v>
      </c>
      <c r="G40" s="36">
        <v>1</v>
      </c>
      <c r="H40" s="36" t="s">
        <v>46</v>
      </c>
      <c r="J40" s="48"/>
      <c r="K40" s="48" t="s">
        <v>100</v>
      </c>
      <c r="L40" s="49" t="str">
        <f>_xlfn.DISPIMG("ID_28E1E9AB59E24BEEBD82B4C905FAA529",1)</f>
        <v>=DISPIMG("ID_28E1E9AB59E24BEEBD82B4C905FAA529",1)</v>
      </c>
    </row>
    <row r="41" ht="62.25" spans="1:12">
      <c r="A41" s="30">
        <v>1</v>
      </c>
      <c r="B41" s="23">
        <v>100902</v>
      </c>
      <c r="C41" s="30">
        <v>1</v>
      </c>
      <c r="D41" s="23" t="s">
        <v>132</v>
      </c>
      <c r="E41" s="30" t="s">
        <v>38</v>
      </c>
      <c r="F41" s="36" t="s">
        <v>64</v>
      </c>
      <c r="G41" s="36">
        <v>1</v>
      </c>
      <c r="H41" s="36" t="s">
        <v>46</v>
      </c>
      <c r="J41" s="48"/>
      <c r="K41" s="48" t="s">
        <v>100</v>
      </c>
      <c r="L41" s="49" t="str">
        <f>_xlfn.DISPIMG("ID_9076BCFFE8B743E291388702EBA3E965",1)</f>
        <v>=DISPIMG("ID_9076BCFFE8B743E291388702EBA3E965",1)</v>
      </c>
    </row>
    <row r="42" ht="62.25" spans="1:12">
      <c r="A42" s="30">
        <v>1</v>
      </c>
      <c r="B42" s="23">
        <v>100903</v>
      </c>
      <c r="C42" s="30">
        <v>1</v>
      </c>
      <c r="D42" s="23" t="s">
        <v>133</v>
      </c>
      <c r="E42" s="30" t="s">
        <v>38</v>
      </c>
      <c r="F42" s="36" t="s">
        <v>64</v>
      </c>
      <c r="G42" s="36">
        <v>1</v>
      </c>
      <c r="H42" s="36" t="s">
        <v>46</v>
      </c>
      <c r="J42" s="48"/>
      <c r="K42" s="48" t="s">
        <v>100</v>
      </c>
      <c r="L42" s="49" t="str">
        <f>_xlfn.DISPIMG("ID_BAC5617E697146C89739856C7EA2DE9C",1)</f>
        <v>=DISPIMG("ID_BAC5617E697146C89739856C7EA2DE9C",1)</v>
      </c>
    </row>
    <row r="43" ht="62.25" spans="1:12">
      <c r="A43" s="30">
        <v>1</v>
      </c>
      <c r="B43" s="23">
        <v>101101</v>
      </c>
      <c r="C43" s="30">
        <v>1</v>
      </c>
      <c r="D43" s="23" t="s">
        <v>134</v>
      </c>
      <c r="E43" s="30" t="s">
        <v>38</v>
      </c>
      <c r="F43" s="36" t="s">
        <v>64</v>
      </c>
      <c r="G43" s="36">
        <v>1</v>
      </c>
      <c r="H43" s="36" t="s">
        <v>46</v>
      </c>
      <c r="J43" s="48"/>
      <c r="K43" s="48" t="s">
        <v>100</v>
      </c>
      <c r="L43" s="49" t="str">
        <f>_xlfn.DISPIMG("ID_28E1E9AB59E24BEEBD82B4C905FAA529",1)</f>
        <v>=DISPIMG("ID_28E1E9AB59E24BEEBD82B4C905FAA529",1)</v>
      </c>
    </row>
    <row r="44" ht="62.25" spans="1:12">
      <c r="A44" s="30">
        <v>1</v>
      </c>
      <c r="B44" s="23">
        <v>101102</v>
      </c>
      <c r="C44" s="30">
        <v>1</v>
      </c>
      <c r="D44" s="23" t="s">
        <v>135</v>
      </c>
      <c r="E44" s="30" t="s">
        <v>38</v>
      </c>
      <c r="F44" s="36" t="s">
        <v>64</v>
      </c>
      <c r="G44" s="36">
        <v>1</v>
      </c>
      <c r="H44" s="36" t="s">
        <v>46</v>
      </c>
      <c r="J44" s="48"/>
      <c r="K44" s="48" t="s">
        <v>100</v>
      </c>
      <c r="L44" s="49" t="str">
        <f>_xlfn.DISPIMG("ID_9076BCFFE8B743E291388702EBA3E965",1)</f>
        <v>=DISPIMG("ID_9076BCFFE8B743E291388702EBA3E965",1)</v>
      </c>
    </row>
    <row r="45" ht="62.25" spans="1:12">
      <c r="A45" s="30">
        <v>1</v>
      </c>
      <c r="B45" s="23">
        <v>101103</v>
      </c>
      <c r="C45" s="30">
        <v>1</v>
      </c>
      <c r="D45" s="23" t="s">
        <v>136</v>
      </c>
      <c r="E45" s="30" t="s">
        <v>38</v>
      </c>
      <c r="F45" s="36" t="s">
        <v>64</v>
      </c>
      <c r="G45" s="36">
        <v>1</v>
      </c>
      <c r="H45" s="36" t="s">
        <v>46</v>
      </c>
      <c r="J45" s="48"/>
      <c r="K45" s="48" t="s">
        <v>100</v>
      </c>
      <c r="L45" s="49" t="str">
        <f>_xlfn.DISPIMG("ID_BAC5617E697146C89739856C7EA2DE9C",1)</f>
        <v>=DISPIMG("ID_BAC5617E697146C89739856C7EA2DE9C",1)</v>
      </c>
    </row>
    <row r="46" ht="62.25" spans="1:12">
      <c r="A46" s="30">
        <v>1</v>
      </c>
      <c r="B46" s="29">
        <v>100101</v>
      </c>
      <c r="C46" s="30">
        <v>1</v>
      </c>
      <c r="D46" s="29" t="s">
        <v>137</v>
      </c>
      <c r="E46" s="30" t="s">
        <v>38</v>
      </c>
      <c r="F46" s="36" t="s">
        <v>64</v>
      </c>
      <c r="G46" s="36">
        <v>1</v>
      </c>
      <c r="H46" s="36" t="s">
        <v>46</v>
      </c>
      <c r="J46" s="48"/>
      <c r="K46" s="48" t="s">
        <v>100</v>
      </c>
      <c r="L46" s="49" t="str">
        <f>_xlfn.DISPIMG("ID_28E1E9AB59E24BEEBD82B4C905FAA529",1)</f>
        <v>=DISPIMG("ID_28E1E9AB59E24BEEBD82B4C905FAA529",1)</v>
      </c>
    </row>
    <row r="47" ht="62.25" spans="1:12">
      <c r="A47" s="30">
        <v>1</v>
      </c>
      <c r="B47" s="29" t="s">
        <v>138</v>
      </c>
      <c r="C47" s="30">
        <v>1</v>
      </c>
      <c r="D47" s="29" t="s">
        <v>139</v>
      </c>
      <c r="E47" s="30" t="s">
        <v>38</v>
      </c>
      <c r="F47" s="36" t="s">
        <v>64</v>
      </c>
      <c r="G47" s="36">
        <v>1</v>
      </c>
      <c r="H47" s="36" t="s">
        <v>46</v>
      </c>
      <c r="J47" s="48"/>
      <c r="K47" s="48" t="s">
        <v>100</v>
      </c>
      <c r="L47" s="49" t="str">
        <f>_xlfn.DISPIMG("ID_9076BCFFE8B743E291388702EBA3E965",1)</f>
        <v>=DISPIMG("ID_9076BCFFE8B743E291388702EBA3E965",1)</v>
      </c>
    </row>
    <row r="48" ht="62.25" spans="1:12">
      <c r="A48" s="30">
        <v>1</v>
      </c>
      <c r="B48" s="29" t="s">
        <v>140</v>
      </c>
      <c r="C48" s="30">
        <v>1</v>
      </c>
      <c r="D48" s="29" t="s">
        <v>141</v>
      </c>
      <c r="E48" s="30" t="s">
        <v>38</v>
      </c>
      <c r="F48" s="36" t="s">
        <v>64</v>
      </c>
      <c r="G48" s="36">
        <v>1</v>
      </c>
      <c r="H48" s="36" t="s">
        <v>46</v>
      </c>
      <c r="J48" s="48"/>
      <c r="K48" s="48" t="s">
        <v>100</v>
      </c>
      <c r="L48" s="49" t="str">
        <f>_xlfn.DISPIMG("ID_BAC5617E697146C89739856C7EA2DE9C",1)</f>
        <v>=DISPIMG("ID_BAC5617E697146C89739856C7EA2DE9C",1)</v>
      </c>
    </row>
    <row r="49" ht="62.25" spans="1:12">
      <c r="A49" s="30">
        <v>1</v>
      </c>
      <c r="B49" s="29">
        <v>100201</v>
      </c>
      <c r="C49" s="30">
        <v>1</v>
      </c>
      <c r="D49" s="29" t="s">
        <v>142</v>
      </c>
      <c r="E49" s="30" t="s">
        <v>38</v>
      </c>
      <c r="F49" s="36" t="s">
        <v>64</v>
      </c>
      <c r="G49" s="36">
        <v>1</v>
      </c>
      <c r="H49" s="36" t="s">
        <v>46</v>
      </c>
      <c r="J49" s="48"/>
      <c r="K49" s="48" t="s">
        <v>100</v>
      </c>
      <c r="L49" s="49" t="str">
        <f>_xlfn.DISPIMG("ID_28E1E9AB59E24BEEBD82B4C905FAA529",1)</f>
        <v>=DISPIMG("ID_28E1E9AB59E24BEEBD82B4C905FAA529",1)</v>
      </c>
    </row>
    <row r="50" ht="62.25" spans="1:12">
      <c r="A50" s="30">
        <v>1</v>
      </c>
      <c r="B50" s="29" t="s">
        <v>143</v>
      </c>
      <c r="C50" s="30">
        <v>1</v>
      </c>
      <c r="D50" s="29" t="s">
        <v>144</v>
      </c>
      <c r="E50" s="30" t="s">
        <v>38</v>
      </c>
      <c r="F50" s="36" t="s">
        <v>64</v>
      </c>
      <c r="G50" s="36">
        <v>1</v>
      </c>
      <c r="H50" s="36" t="s">
        <v>46</v>
      </c>
      <c r="J50" s="48"/>
      <c r="K50" s="48" t="s">
        <v>100</v>
      </c>
      <c r="L50" s="49" t="str">
        <f>_xlfn.DISPIMG("ID_9076BCFFE8B743E291388702EBA3E965",1)</f>
        <v>=DISPIMG("ID_9076BCFFE8B743E291388702EBA3E965",1)</v>
      </c>
    </row>
    <row r="51" ht="62.25" spans="1:12">
      <c r="A51" s="30">
        <v>1</v>
      </c>
      <c r="B51" s="29" t="s">
        <v>145</v>
      </c>
      <c r="C51" s="30">
        <v>1</v>
      </c>
      <c r="D51" s="29" t="s">
        <v>146</v>
      </c>
      <c r="E51" s="30" t="s">
        <v>38</v>
      </c>
      <c r="F51" s="36" t="s">
        <v>64</v>
      </c>
      <c r="G51" s="36">
        <v>1</v>
      </c>
      <c r="H51" s="36" t="s">
        <v>46</v>
      </c>
      <c r="J51" s="48"/>
      <c r="K51" s="48" t="s">
        <v>100</v>
      </c>
      <c r="L51" s="49" t="str">
        <f>_xlfn.DISPIMG("ID_BAC5617E697146C89739856C7EA2DE9C",1)</f>
        <v>=DISPIMG("ID_BAC5617E697146C89739856C7EA2DE9C",1)</v>
      </c>
    </row>
    <row r="52" ht="92.6" spans="1:12">
      <c r="A52" s="30">
        <v>1</v>
      </c>
      <c r="B52" s="21" t="s">
        <v>147</v>
      </c>
      <c r="C52" s="30">
        <v>1</v>
      </c>
      <c r="D52" s="23" t="s">
        <v>148</v>
      </c>
      <c r="E52" s="30" t="s">
        <v>38</v>
      </c>
      <c r="F52" s="36" t="s">
        <v>90</v>
      </c>
      <c r="G52" s="36">
        <v>1</v>
      </c>
      <c r="H52" s="36" t="s">
        <v>46</v>
      </c>
      <c r="J52" s="48"/>
      <c r="K52" s="48" t="s">
        <v>100</v>
      </c>
      <c r="L52" s="49" t="str">
        <f>_xlfn.DISPIMG("ID_D4201C2CC2824EDF9EEBDADAA8AEA548",1)</f>
        <v>=DISPIMG("ID_D4201C2CC2824EDF9EEBDADAA8AEA548",1)</v>
      </c>
    </row>
    <row r="53" ht="92.6" spans="1:12">
      <c r="A53" s="30">
        <v>1</v>
      </c>
      <c r="B53" s="21" t="s">
        <v>149</v>
      </c>
      <c r="C53" s="30">
        <v>1</v>
      </c>
      <c r="D53" s="23" t="s">
        <v>150</v>
      </c>
      <c r="E53" s="30" t="s">
        <v>38</v>
      </c>
      <c r="F53" s="36" t="s">
        <v>90</v>
      </c>
      <c r="G53" s="36">
        <v>1</v>
      </c>
      <c r="H53" s="36" t="s">
        <v>46</v>
      </c>
      <c r="J53" s="48"/>
      <c r="K53" s="48" t="s">
        <v>100</v>
      </c>
      <c r="L53" s="49" t="str">
        <f>_xlfn.DISPIMG("ID_CF7A9D4164564103916D72E245DF4AC9",1)</f>
        <v>=DISPIMG("ID_CF7A9D4164564103916D72E245DF4AC9",1)</v>
      </c>
    </row>
    <row r="54" ht="92.6" spans="1:12">
      <c r="A54" s="30">
        <v>1</v>
      </c>
      <c r="B54" s="21" t="s">
        <v>151</v>
      </c>
      <c r="C54" s="30">
        <v>1</v>
      </c>
      <c r="D54" s="23" t="s">
        <v>152</v>
      </c>
      <c r="E54" s="30" t="s">
        <v>38</v>
      </c>
      <c r="F54" s="36" t="s">
        <v>90</v>
      </c>
      <c r="G54" s="36">
        <v>1</v>
      </c>
      <c r="H54" s="36" t="s">
        <v>46</v>
      </c>
      <c r="J54" s="48"/>
      <c r="K54" s="48" t="s">
        <v>100</v>
      </c>
      <c r="L54" s="49" t="str">
        <f>_xlfn.DISPIMG("ID_23762A84435E47B49DCBCBEDF0F495B1",1)</f>
        <v>=DISPIMG("ID_23762A84435E47B49DCBCBEDF0F495B1",1)</v>
      </c>
    </row>
    <row r="55" ht="14.25" spans="1:12">
      <c r="A55">
        <v>0</v>
      </c>
      <c r="B55" s="22">
        <v>400001</v>
      </c>
      <c r="C55" s="38">
        <v>1</v>
      </c>
      <c r="D55" s="22" t="s">
        <v>86</v>
      </c>
      <c r="E55" s="39" t="s">
        <v>38</v>
      </c>
      <c r="F55" s="40" t="s">
        <v>87</v>
      </c>
      <c r="G55" s="41">
        <v>16</v>
      </c>
      <c r="H55" s="42" t="s">
        <v>88</v>
      </c>
      <c r="I55"/>
      <c r="J55" s="48"/>
      <c r="K55" s="48" t="s">
        <v>153</v>
      </c>
      <c r="L55" t="str">
        <f>_xlfn.DISPIMG("ID_73F4DE47EEE844179263ED728146A1C2",1)</f>
        <v>=DISPIMG("ID_73F4DE47EEE844179263ED728146A1C2",1)</v>
      </c>
    </row>
    <row r="56" ht="14.25" spans="1:12">
      <c r="A56" s="43"/>
      <c r="B56" s="44"/>
      <c r="C56" s="43"/>
      <c r="D56" s="44"/>
      <c r="E56" s="45"/>
      <c r="F56" s="46"/>
      <c r="G56" s="47"/>
      <c r="H56" s="43"/>
      <c r="I56" s="43"/>
      <c r="J56" s="43"/>
      <c r="K56" s="43"/>
      <c r="L56" s="43"/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4"/>
  <sheetViews>
    <sheetView zoomScale="115" zoomScaleNormal="115" topLeftCell="B1" workbookViewId="0">
      <selection activeCell="E16" sqref="E16"/>
    </sheetView>
  </sheetViews>
  <sheetFormatPr defaultColWidth="9" defaultRowHeight="13.5" outlineLevelRow="3"/>
  <cols>
    <col min="1" max="1" width="34.5666666666667" style="16" customWidth="1"/>
    <col min="2" max="2" width="16.6333333333333" style="16" customWidth="1"/>
    <col min="3" max="4" width="20.5" style="16" customWidth="1"/>
    <col min="5" max="5" width="16.75" style="16" customWidth="1"/>
    <col min="6" max="6" width="11.75" style="17" customWidth="1"/>
    <col min="7" max="7" width="22" style="16" customWidth="1"/>
    <col min="8" max="8" width="13.75" style="16" customWidth="1"/>
    <col min="9" max="9" width="19.5666666666667" style="16" customWidth="1"/>
    <col min="10" max="10" width="33.3666666666667" style="16" customWidth="1"/>
    <col min="11" max="11" width="22.3916666666667" style="16" customWidth="1"/>
    <col min="12" max="12" width="19.4833333333333" style="16" customWidth="1"/>
    <col min="13" max="14" width="13" style="16" customWidth="1"/>
    <col min="15" max="16384" width="9" style="16"/>
  </cols>
  <sheetData>
    <row r="1" ht="114" spans="1:14">
      <c r="A1" s="3" t="s">
        <v>154</v>
      </c>
      <c r="B1" s="4" t="s">
        <v>155</v>
      </c>
      <c r="C1" s="18" t="s">
        <v>2</v>
      </c>
      <c r="D1" s="5" t="s">
        <v>3</v>
      </c>
      <c r="E1" s="6" t="s">
        <v>4</v>
      </c>
      <c r="F1" s="19" t="s">
        <v>5</v>
      </c>
      <c r="G1" s="7" t="s">
        <v>6</v>
      </c>
      <c r="H1" s="7" t="s">
        <v>156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ht="14.25" spans="1:14">
      <c r="A2" s="8" t="s">
        <v>14</v>
      </c>
      <c r="B2" s="9">
        <v>1</v>
      </c>
      <c r="C2" s="9">
        <v>1</v>
      </c>
      <c r="D2" s="9">
        <v>0</v>
      </c>
      <c r="E2" s="9">
        <v>2</v>
      </c>
      <c r="F2" s="20">
        <v>2</v>
      </c>
      <c r="G2" s="10">
        <v>2</v>
      </c>
      <c r="H2" s="10">
        <v>2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3</v>
      </c>
    </row>
    <row r="3" ht="14.25" spans="1:14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2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0" t="s">
        <v>27</v>
      </c>
      <c r="N3" s="10" t="s">
        <v>28</v>
      </c>
    </row>
    <row r="4" ht="14.25" spans="1:14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32</v>
      </c>
      <c r="I4" s="8" t="s">
        <v>33</v>
      </c>
      <c r="J4" s="8" t="s">
        <v>34</v>
      </c>
      <c r="K4" s="8" t="s">
        <v>30</v>
      </c>
      <c r="L4" s="10" t="s">
        <v>35</v>
      </c>
      <c r="M4" s="8" t="s">
        <v>36</v>
      </c>
      <c r="N4" s="8" t="s">
        <v>36</v>
      </c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72"/>
  <sheetViews>
    <sheetView zoomScale="115" zoomScaleNormal="115" workbookViewId="0">
      <pane ySplit="1" topLeftCell="A18" activePane="bottomLeft" state="frozen"/>
      <selection/>
      <selection pane="bottomLeft" activeCell="J26" sqref="J26"/>
    </sheetView>
  </sheetViews>
  <sheetFormatPr defaultColWidth="9" defaultRowHeight="64" customHeight="1"/>
  <cols>
    <col min="1" max="1" width="43.375" style="16" customWidth="1"/>
    <col min="2" max="4" width="20.5" style="16" customWidth="1"/>
    <col min="5" max="5" width="16.75" style="16" customWidth="1"/>
    <col min="6" max="6" width="11.75" style="17" customWidth="1"/>
    <col min="7" max="7" width="22" style="16" customWidth="1"/>
    <col min="8" max="8" width="13.75" style="16" customWidth="1"/>
    <col min="9" max="9" width="13" style="16" customWidth="1"/>
    <col min="10" max="10" width="34.25" style="17" customWidth="1"/>
    <col min="11" max="11" width="22.3916666666667" style="16" customWidth="1"/>
    <col min="12" max="12" width="47.625" style="16" customWidth="1"/>
    <col min="13" max="16384" width="9" style="16"/>
  </cols>
  <sheetData>
    <row r="1" ht="153" customHeight="1" spans="1:14">
      <c r="A1" s="3" t="s">
        <v>0</v>
      </c>
      <c r="B1" s="4" t="s">
        <v>157</v>
      </c>
      <c r="C1" s="18" t="s">
        <v>158</v>
      </c>
      <c r="D1" s="5" t="s">
        <v>3</v>
      </c>
      <c r="E1" s="6" t="s">
        <v>4</v>
      </c>
      <c r="F1" s="19" t="s">
        <v>5</v>
      </c>
      <c r="G1" s="7" t="s">
        <v>6</v>
      </c>
      <c r="H1" s="7" t="s">
        <v>156</v>
      </c>
      <c r="I1" s="7" t="s">
        <v>8</v>
      </c>
      <c r="J1" s="19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customHeight="1" spans="1:14">
      <c r="A2" s="8" t="s">
        <v>14</v>
      </c>
      <c r="B2" s="9">
        <v>1</v>
      </c>
      <c r="C2" s="9">
        <v>1</v>
      </c>
      <c r="D2" s="9">
        <v>0</v>
      </c>
      <c r="E2" s="9">
        <v>2</v>
      </c>
      <c r="F2" s="20">
        <v>2</v>
      </c>
      <c r="G2" s="10">
        <v>2</v>
      </c>
      <c r="H2" s="10">
        <v>2</v>
      </c>
      <c r="I2" s="10">
        <v>2</v>
      </c>
      <c r="J2" s="20">
        <v>2</v>
      </c>
      <c r="K2" s="10">
        <v>2</v>
      </c>
      <c r="L2" s="10">
        <v>2</v>
      </c>
      <c r="M2" s="10">
        <v>2</v>
      </c>
      <c r="N2" s="10">
        <v>3</v>
      </c>
    </row>
    <row r="3" customHeight="1" spans="1:14">
      <c r="A3" s="8" t="s">
        <v>15</v>
      </c>
      <c r="B3" s="9" t="s">
        <v>159</v>
      </c>
      <c r="C3" s="9" t="s">
        <v>17</v>
      </c>
      <c r="D3" s="9" t="s">
        <v>18</v>
      </c>
      <c r="E3" s="9" t="s">
        <v>19</v>
      </c>
      <c r="F3" s="20" t="s">
        <v>20</v>
      </c>
      <c r="G3" s="10" t="s">
        <v>21</v>
      </c>
      <c r="H3" s="10" t="s">
        <v>22</v>
      </c>
      <c r="I3" s="10" t="s">
        <v>23</v>
      </c>
      <c r="J3" s="20" t="s">
        <v>24</v>
      </c>
      <c r="K3" s="10" t="s">
        <v>25</v>
      </c>
      <c r="L3" s="10" t="s">
        <v>26</v>
      </c>
      <c r="M3" s="10" t="s">
        <v>27</v>
      </c>
      <c r="N3" s="10" t="s">
        <v>28</v>
      </c>
    </row>
    <row r="4" customHeight="1" spans="1:14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32</v>
      </c>
      <c r="I4" s="8" t="s">
        <v>33</v>
      </c>
      <c r="J4" s="8" t="s">
        <v>34</v>
      </c>
      <c r="K4" s="8" t="s">
        <v>30</v>
      </c>
      <c r="L4" s="10" t="s">
        <v>35</v>
      </c>
      <c r="M4" s="8" t="s">
        <v>36</v>
      </c>
      <c r="N4" s="8" t="s">
        <v>36</v>
      </c>
    </row>
    <row r="5" s="16" customFormat="1" customHeight="1" spans="1:12">
      <c r="A5" s="16">
        <v>1</v>
      </c>
      <c r="B5" s="16">
        <v>4001</v>
      </c>
      <c r="C5" s="16">
        <v>1</v>
      </c>
      <c r="D5" s="16" t="s">
        <v>160</v>
      </c>
      <c r="E5" s="16" t="s">
        <v>38</v>
      </c>
      <c r="F5" s="17" t="s">
        <v>161</v>
      </c>
      <c r="G5" s="16">
        <v>12</v>
      </c>
      <c r="H5" s="16" t="s">
        <v>162</v>
      </c>
      <c r="I5" s="16"/>
      <c r="J5" s="17"/>
      <c r="K5" s="16">
        <v>5</v>
      </c>
      <c r="L5" s="16" t="str">
        <f>_xlfn.DISPIMG("ID_34DE48E543EE4C9AA1105D48FE110B1C",1)</f>
        <v>=DISPIMG("ID_34DE48E543EE4C9AA1105D48FE110B1C",1)</v>
      </c>
    </row>
    <row r="6" s="16" customFormat="1" customHeight="1" spans="1:12">
      <c r="A6" s="16">
        <v>1</v>
      </c>
      <c r="B6" s="16">
        <v>4003</v>
      </c>
      <c r="C6" s="16">
        <v>3</v>
      </c>
      <c r="D6" s="16" t="s">
        <v>163</v>
      </c>
      <c r="E6" s="16" t="s">
        <v>38</v>
      </c>
      <c r="F6" s="17" t="s">
        <v>161</v>
      </c>
      <c r="G6" s="16">
        <v>12</v>
      </c>
      <c r="H6" s="16" t="s">
        <v>162</v>
      </c>
      <c r="I6" s="16"/>
      <c r="J6" s="17"/>
      <c r="K6" s="16">
        <v>5</v>
      </c>
      <c r="L6" s="16" t="str">
        <f>_xlfn.DISPIMG("ID_EAA8DB7BB74F428C8066EAFDD8962BEC",1)</f>
        <v>=DISPIMG("ID_EAA8DB7BB74F428C8066EAFDD8962BEC",1)</v>
      </c>
    </row>
    <row r="7" s="16" customFormat="1" customHeight="1" spans="1:12">
      <c r="A7" s="16">
        <v>1</v>
      </c>
      <c r="B7" s="16">
        <v>4004</v>
      </c>
      <c r="C7" s="16">
        <v>4</v>
      </c>
      <c r="D7" s="16" t="s">
        <v>164</v>
      </c>
      <c r="E7" s="16" t="s">
        <v>38</v>
      </c>
      <c r="F7" s="17" t="s">
        <v>165</v>
      </c>
      <c r="G7" s="16">
        <v>12</v>
      </c>
      <c r="H7" s="16" t="s">
        <v>162</v>
      </c>
      <c r="I7" s="16"/>
      <c r="J7" s="17"/>
      <c r="K7" s="16">
        <v>5</v>
      </c>
      <c r="L7" s="16" t="str">
        <f>_xlfn.DISPIMG("ID_180A1A64A691431C977DEE2E74F5A8A7",1)</f>
        <v>=DISPIMG("ID_180A1A64A691431C977DEE2E74F5A8A7",1)</v>
      </c>
    </row>
    <row r="8" customHeight="1" spans="1:12">
      <c r="A8" s="16">
        <v>1</v>
      </c>
      <c r="B8" s="16">
        <v>4005</v>
      </c>
      <c r="C8" s="16">
        <v>1</v>
      </c>
      <c r="D8" s="16" t="s">
        <v>166</v>
      </c>
      <c r="E8" s="16" t="s">
        <v>38</v>
      </c>
      <c r="F8" s="17" t="s">
        <v>167</v>
      </c>
      <c r="G8" s="16">
        <v>1</v>
      </c>
      <c r="H8" s="16" t="s">
        <v>46</v>
      </c>
      <c r="K8" s="16">
        <v>5</v>
      </c>
      <c r="L8" s="16" t="str">
        <f t="shared" ref="L8:L10" si="0">_xlfn.DISPIMG("ID_9124E4D0DF134B80B13362422C801492",1)</f>
        <v>=DISPIMG("ID_9124E4D0DF134B80B13362422C801492",1)</v>
      </c>
    </row>
    <row r="9" customHeight="1" spans="1:12">
      <c r="A9" s="16">
        <v>1</v>
      </c>
      <c r="B9" s="16">
        <v>4006</v>
      </c>
      <c r="C9" s="16">
        <v>3</v>
      </c>
      <c r="D9" s="16" t="s">
        <v>168</v>
      </c>
      <c r="E9" s="16" t="s">
        <v>38</v>
      </c>
      <c r="F9" s="17" t="s">
        <v>167</v>
      </c>
      <c r="G9" s="16">
        <v>1</v>
      </c>
      <c r="H9" s="16" t="s">
        <v>46</v>
      </c>
      <c r="K9" s="16">
        <v>5</v>
      </c>
      <c r="L9" s="16" t="str">
        <f t="shared" si="0"/>
        <v>=DISPIMG("ID_9124E4D0DF134B80B13362422C801492",1)</v>
      </c>
    </row>
    <row r="10" customHeight="1" spans="1:12">
      <c r="A10" s="16">
        <v>1</v>
      </c>
      <c r="B10" s="16">
        <v>4007</v>
      </c>
      <c r="C10" s="16">
        <v>4</v>
      </c>
      <c r="D10" s="16" t="s">
        <v>169</v>
      </c>
      <c r="E10" s="16" t="s">
        <v>38</v>
      </c>
      <c r="F10" s="17" t="s">
        <v>167</v>
      </c>
      <c r="G10" s="16">
        <v>1</v>
      </c>
      <c r="H10" s="16" t="s">
        <v>46</v>
      </c>
      <c r="K10" s="16">
        <v>5</v>
      </c>
      <c r="L10" s="16" t="str">
        <f t="shared" si="0"/>
        <v>=DISPIMG("ID_9124E4D0DF134B80B13362422C801492",1)</v>
      </c>
    </row>
    <row r="11" customHeight="1" spans="1:12">
      <c r="A11" s="16">
        <v>1</v>
      </c>
      <c r="B11" s="21" t="s">
        <v>147</v>
      </c>
      <c r="C11" s="16">
        <v>1</v>
      </c>
      <c r="D11" s="16" t="s">
        <v>170</v>
      </c>
      <c r="E11" s="16" t="s">
        <v>38</v>
      </c>
      <c r="F11" s="17" t="s">
        <v>171</v>
      </c>
      <c r="G11" s="16">
        <v>1</v>
      </c>
      <c r="H11" s="16" t="s">
        <v>46</v>
      </c>
      <c r="K11" s="16">
        <v>5</v>
      </c>
      <c r="L11" s="16" t="str">
        <f>_xlfn.DISPIMG("ID_FD802FD3568A40738F91871B69BBC1C4",1)</f>
        <v>=DISPIMG("ID_FD802FD3568A40738F91871B69BBC1C4",1)</v>
      </c>
    </row>
    <row r="12" customHeight="1" spans="1:12">
      <c r="A12" s="16">
        <v>1</v>
      </c>
      <c r="B12" s="21" t="s">
        <v>149</v>
      </c>
      <c r="C12" s="16">
        <v>1</v>
      </c>
      <c r="D12" s="16" t="s">
        <v>172</v>
      </c>
      <c r="E12" s="16" t="s">
        <v>38</v>
      </c>
      <c r="F12" s="17" t="s">
        <v>173</v>
      </c>
      <c r="G12" s="16">
        <v>1</v>
      </c>
      <c r="H12" s="16" t="s">
        <v>46</v>
      </c>
      <c r="K12" s="16">
        <v>5</v>
      </c>
      <c r="L12" s="16" t="str">
        <f>_xlfn.DISPIMG("ID_9E318BAE4A904836AFAD20CEBD6E7199",1)</f>
        <v>=DISPIMG("ID_9E318BAE4A904836AFAD20CEBD6E7199",1)</v>
      </c>
    </row>
    <row r="13" customHeight="1" spans="1:12">
      <c r="A13" s="16">
        <v>1</v>
      </c>
      <c r="B13" s="21" t="s">
        <v>151</v>
      </c>
      <c r="C13" s="16">
        <v>1</v>
      </c>
      <c r="D13" s="16" t="s">
        <v>174</v>
      </c>
      <c r="E13" s="16" t="s">
        <v>38</v>
      </c>
      <c r="F13" s="17" t="s">
        <v>173</v>
      </c>
      <c r="G13" s="16">
        <v>1</v>
      </c>
      <c r="H13" s="16" t="s">
        <v>46</v>
      </c>
      <c r="K13" s="16">
        <v>5</v>
      </c>
      <c r="L13" s="16" t="str">
        <f>_xlfn.DISPIMG("ID_C128E01EE736472E8E1BC5E23F84B7D9",1)</f>
        <v>=DISPIMG("ID_C128E01EE736472E8E1BC5E23F84B7D9",1)</v>
      </c>
    </row>
    <row r="14" customHeight="1" spans="1:12">
      <c r="A14" s="16">
        <v>1</v>
      </c>
      <c r="B14" s="16">
        <v>1001</v>
      </c>
      <c r="C14" s="16">
        <v>1</v>
      </c>
      <c r="D14" s="16" t="s">
        <v>175</v>
      </c>
      <c r="E14" s="16" t="s">
        <v>38</v>
      </c>
      <c r="F14" s="17" t="s">
        <v>176</v>
      </c>
      <c r="G14" s="16">
        <v>1</v>
      </c>
      <c r="H14" s="16" t="s">
        <v>46</v>
      </c>
      <c r="K14" s="16">
        <v>5</v>
      </c>
      <c r="L14" s="16" t="str">
        <f>_xlfn.DISPIMG("ID_C2923B1264F94CAFB84089AA2A4ED65B",1)</f>
        <v>=DISPIMG("ID_C2923B1264F94CAFB84089AA2A4ED65B",1)</v>
      </c>
    </row>
    <row r="15" customHeight="1" spans="1:12">
      <c r="A15" s="16">
        <v>1</v>
      </c>
      <c r="B15" s="22">
        <v>100001</v>
      </c>
      <c r="C15" s="16">
        <v>1</v>
      </c>
      <c r="D15" s="16" t="s">
        <v>177</v>
      </c>
      <c r="E15" s="16" t="s">
        <v>38</v>
      </c>
      <c r="F15" s="17" t="s">
        <v>161</v>
      </c>
      <c r="G15" s="16">
        <v>12</v>
      </c>
      <c r="H15" s="16" t="s">
        <v>162</v>
      </c>
      <c r="K15" s="16">
        <v>20</v>
      </c>
      <c r="L15" s="16" t="str">
        <f>_xlfn.DISPIMG("ID_34DE48E543EE4C9AA1105D48FE110B1C",1)</f>
        <v>=DISPIMG("ID_34DE48E543EE4C9AA1105D48FE110B1C",1)</v>
      </c>
    </row>
    <row r="16" customHeight="1" spans="1:12">
      <c r="A16" s="16">
        <v>1</v>
      </c>
      <c r="B16" s="22">
        <v>100001</v>
      </c>
      <c r="C16" s="16">
        <v>3</v>
      </c>
      <c r="D16" s="16" t="s">
        <v>178</v>
      </c>
      <c r="E16" s="16" t="s">
        <v>38</v>
      </c>
      <c r="F16" s="17" t="s">
        <v>161</v>
      </c>
      <c r="G16" s="16">
        <v>12</v>
      </c>
      <c r="H16" s="16" t="s">
        <v>162</v>
      </c>
      <c r="K16" s="16">
        <v>20</v>
      </c>
      <c r="L16" s="16" t="str">
        <f>_xlfn.DISPIMG("ID_EAA8DB7BB74F428C8066EAFDD8962BEC",1)</f>
        <v>=DISPIMG("ID_EAA8DB7BB74F428C8066EAFDD8962BEC",1)</v>
      </c>
    </row>
    <row r="17" customHeight="1" spans="1:12">
      <c r="A17" s="16">
        <v>1</v>
      </c>
      <c r="B17" s="22">
        <v>100001</v>
      </c>
      <c r="C17" s="16">
        <v>4</v>
      </c>
      <c r="D17" s="16" t="s">
        <v>179</v>
      </c>
      <c r="E17" s="16" t="s">
        <v>38</v>
      </c>
      <c r="F17" s="17" t="s">
        <v>165</v>
      </c>
      <c r="G17" s="16">
        <v>12</v>
      </c>
      <c r="H17" s="16" t="s">
        <v>162</v>
      </c>
      <c r="K17" s="16">
        <v>20</v>
      </c>
      <c r="L17" s="16" t="str">
        <f>_xlfn.DISPIMG("ID_180A1A64A691431C977DEE2E74F5A8A7",1)</f>
        <v>=DISPIMG("ID_180A1A64A691431C977DEE2E74F5A8A7",1)</v>
      </c>
    </row>
    <row r="18" customHeight="1" spans="1:12">
      <c r="A18" s="16">
        <v>1</v>
      </c>
      <c r="B18" s="22">
        <v>100002</v>
      </c>
      <c r="C18" s="16">
        <v>1</v>
      </c>
      <c r="D18" s="16" t="s">
        <v>180</v>
      </c>
      <c r="E18" s="16" t="s">
        <v>38</v>
      </c>
      <c r="F18" s="17" t="s">
        <v>181</v>
      </c>
      <c r="G18" s="16">
        <v>12</v>
      </c>
      <c r="H18" s="16" t="s">
        <v>162</v>
      </c>
      <c r="K18" s="16">
        <v>20</v>
      </c>
      <c r="L18" s="16" t="str">
        <f>_xlfn.DISPIMG("ID_7ED843B9A2024EB8BFAAF3A269F920C7",1)</f>
        <v>=DISPIMG("ID_7ED843B9A2024EB8BFAAF3A269F920C7",1)</v>
      </c>
    </row>
    <row r="19" customHeight="1" spans="1:12">
      <c r="A19" s="16">
        <v>1</v>
      </c>
      <c r="B19" s="22">
        <v>100002</v>
      </c>
      <c r="C19" s="16">
        <v>3</v>
      </c>
      <c r="D19" s="16" t="s">
        <v>182</v>
      </c>
      <c r="E19" s="16" t="s">
        <v>38</v>
      </c>
      <c r="F19" s="17" t="s">
        <v>181</v>
      </c>
      <c r="G19" s="16">
        <v>12</v>
      </c>
      <c r="H19" s="16" t="s">
        <v>162</v>
      </c>
      <c r="K19" s="16">
        <v>20</v>
      </c>
      <c r="L19" s="16" t="str">
        <f>_xlfn.DISPIMG("ID_B82D03C177EC4C30B15BA1D002D0DC8E",1)</f>
        <v>=DISPIMG("ID_B82D03C177EC4C30B15BA1D002D0DC8E",1)</v>
      </c>
    </row>
    <row r="20" customHeight="1" spans="1:12">
      <c r="A20" s="16">
        <v>1</v>
      </c>
      <c r="B20" s="22">
        <v>100002</v>
      </c>
      <c r="C20" s="16">
        <v>4</v>
      </c>
      <c r="D20" s="16" t="s">
        <v>183</v>
      </c>
      <c r="E20" s="16" t="s">
        <v>38</v>
      </c>
      <c r="F20" s="17" t="s">
        <v>184</v>
      </c>
      <c r="G20" s="16">
        <v>12</v>
      </c>
      <c r="H20" s="16" t="s">
        <v>162</v>
      </c>
      <c r="K20" s="16">
        <v>20</v>
      </c>
      <c r="L20" s="16" t="str">
        <f>_xlfn.DISPIMG("ID_2FE39F3032FD4E1F863874F8B4F60749",1)</f>
        <v>=DISPIMG("ID_2FE39F3032FD4E1F863874F8B4F60749",1)</v>
      </c>
    </row>
    <row r="21" customHeight="1" spans="1:12">
      <c r="A21" s="16">
        <v>1</v>
      </c>
      <c r="B21" s="22">
        <v>100003</v>
      </c>
      <c r="C21" s="16">
        <v>1</v>
      </c>
      <c r="D21" s="16" t="s">
        <v>185</v>
      </c>
      <c r="E21" s="16" t="s">
        <v>38</v>
      </c>
      <c r="F21" s="17" t="s">
        <v>186</v>
      </c>
      <c r="G21" s="16">
        <v>12</v>
      </c>
      <c r="H21" s="16" t="s">
        <v>162</v>
      </c>
      <c r="K21" s="16">
        <v>20</v>
      </c>
      <c r="L21" s="16" t="str">
        <f>_xlfn.DISPIMG("ID_41B984BF92B740C29FA7D87F8565A52E",1)</f>
        <v>=DISPIMG("ID_41B984BF92B740C29FA7D87F8565A52E",1)</v>
      </c>
    </row>
    <row r="22" customHeight="1" spans="1:12">
      <c r="A22" s="16">
        <v>1</v>
      </c>
      <c r="B22" s="22">
        <v>100003</v>
      </c>
      <c r="C22" s="16">
        <v>3</v>
      </c>
      <c r="D22" s="16" t="s">
        <v>187</v>
      </c>
      <c r="E22" s="16" t="s">
        <v>38</v>
      </c>
      <c r="F22" s="17" t="s">
        <v>186</v>
      </c>
      <c r="G22" s="16">
        <v>12</v>
      </c>
      <c r="H22" s="16" t="s">
        <v>162</v>
      </c>
      <c r="K22" s="16">
        <v>20</v>
      </c>
      <c r="L22" s="16" t="str">
        <f>_xlfn.DISPIMG("ID_C50F478D63EE468E8F2266BE408683DE",1)</f>
        <v>=DISPIMG("ID_C50F478D63EE468E8F2266BE408683DE",1)</v>
      </c>
    </row>
    <row r="23" customHeight="1" spans="1:12">
      <c r="A23" s="16">
        <v>1</v>
      </c>
      <c r="B23" s="22">
        <v>100003</v>
      </c>
      <c r="C23" s="16">
        <v>4</v>
      </c>
      <c r="D23" s="16" t="s">
        <v>188</v>
      </c>
      <c r="E23" s="16" t="s">
        <v>38</v>
      </c>
      <c r="F23" s="17" t="s">
        <v>189</v>
      </c>
      <c r="G23" s="16">
        <v>12</v>
      </c>
      <c r="H23" s="16" t="s">
        <v>162</v>
      </c>
      <c r="K23" s="16">
        <v>20</v>
      </c>
      <c r="L23" s="16" t="str">
        <f>_xlfn.DISPIMG("ID_E1F0827161C84E45BA6A71299B03BB21",1)</f>
        <v>=DISPIMG("ID_E1F0827161C84E45BA6A71299B03BB21",1)</v>
      </c>
    </row>
    <row r="24" customHeight="1" spans="1:12">
      <c r="A24" s="16">
        <v>1</v>
      </c>
      <c r="B24" s="23">
        <v>101001</v>
      </c>
      <c r="C24" s="16">
        <v>1</v>
      </c>
      <c r="D24" s="16" t="s">
        <v>190</v>
      </c>
      <c r="E24" s="16" t="s">
        <v>38</v>
      </c>
      <c r="F24" s="17" t="s">
        <v>191</v>
      </c>
      <c r="G24" s="16">
        <v>1</v>
      </c>
      <c r="H24" s="16" t="s">
        <v>46</v>
      </c>
      <c r="K24" s="16">
        <v>5</v>
      </c>
      <c r="L24" s="16" t="str">
        <f>_xlfn.DISPIMG("ID_05FBD9B3867B4F6699B1995FF1D36E0C",1)</f>
        <v>=DISPIMG("ID_05FBD9B3867B4F6699B1995FF1D36E0C",1)</v>
      </c>
    </row>
    <row r="25" customHeight="1" spans="1:12">
      <c r="A25" s="16">
        <v>1</v>
      </c>
      <c r="B25" s="23">
        <v>100901</v>
      </c>
      <c r="C25" s="16">
        <v>1</v>
      </c>
      <c r="D25" s="16" t="s">
        <v>192</v>
      </c>
      <c r="E25" s="16" t="s">
        <v>38</v>
      </c>
      <c r="F25" s="17" t="s">
        <v>193</v>
      </c>
      <c r="G25" s="16">
        <v>1</v>
      </c>
      <c r="H25" s="16" t="s">
        <v>93</v>
      </c>
      <c r="K25" s="16">
        <v>5</v>
      </c>
      <c r="L25" s="16" t="str">
        <f>_xlfn.DISPIMG("ID_A41530B5006E4E42BF89BA36D6D9D7EC",1)</f>
        <v>=DISPIMG("ID_A41530B5006E4E42BF89BA36D6D9D7EC",1)</v>
      </c>
    </row>
    <row r="26" customHeight="1" spans="1:12">
      <c r="A26" s="16">
        <v>1</v>
      </c>
      <c r="B26" s="23">
        <v>100901</v>
      </c>
      <c r="C26" s="16">
        <v>3</v>
      </c>
      <c r="D26" s="16" t="s">
        <v>192</v>
      </c>
      <c r="E26" s="16" t="s">
        <v>38</v>
      </c>
      <c r="F26" s="17" t="s">
        <v>193</v>
      </c>
      <c r="G26" s="16">
        <v>6</v>
      </c>
      <c r="H26" s="16" t="s">
        <v>93</v>
      </c>
      <c r="K26" s="16">
        <v>10</v>
      </c>
      <c r="L26" s="16" t="str">
        <f>_xlfn.DISPIMG("ID_05AA549F3ECF4BA5BE1FF4FC2FC7E87F",1)</f>
        <v>=DISPIMG("ID_05AA549F3ECF4BA5BE1FF4FC2FC7E87F",1)</v>
      </c>
    </row>
    <row r="27" customHeight="1" spans="1:12">
      <c r="A27" s="16">
        <v>1</v>
      </c>
      <c r="B27" s="23">
        <v>100902</v>
      </c>
      <c r="C27" s="16">
        <v>1</v>
      </c>
      <c r="D27" s="16" t="s">
        <v>194</v>
      </c>
      <c r="E27" s="16" t="s">
        <v>38</v>
      </c>
      <c r="F27" s="17" t="s">
        <v>193</v>
      </c>
      <c r="G27" s="16">
        <v>1</v>
      </c>
      <c r="H27" s="16" t="s">
        <v>93</v>
      </c>
      <c r="K27" s="16">
        <v>5</v>
      </c>
      <c r="L27" s="16" t="str">
        <f>_xlfn.DISPIMG("ID_D7890E25170D4651876570605D3DB79A",1)</f>
        <v>=DISPIMG("ID_D7890E25170D4651876570605D3DB79A",1)</v>
      </c>
    </row>
    <row r="28" customHeight="1" spans="1:12">
      <c r="A28" s="16">
        <v>1</v>
      </c>
      <c r="B28" s="23">
        <v>100902</v>
      </c>
      <c r="C28" s="16">
        <v>3</v>
      </c>
      <c r="D28" s="16" t="s">
        <v>194</v>
      </c>
      <c r="E28" s="16" t="s">
        <v>38</v>
      </c>
      <c r="F28" s="17" t="s">
        <v>193</v>
      </c>
      <c r="G28" s="16">
        <v>6</v>
      </c>
      <c r="H28" s="16" t="s">
        <v>93</v>
      </c>
      <c r="K28" s="16">
        <v>10</v>
      </c>
      <c r="L28" s="16" t="str">
        <f>_xlfn.DISPIMG("ID_1496E6FCAF1445348F1B66733CFFB24A",1)</f>
        <v>=DISPIMG("ID_1496E6FCAF1445348F1B66733CFFB24A",1)</v>
      </c>
    </row>
    <row r="29" customHeight="1" spans="1:12">
      <c r="A29" s="16">
        <v>1</v>
      </c>
      <c r="B29" s="23">
        <v>100903</v>
      </c>
      <c r="C29" s="16">
        <v>1</v>
      </c>
      <c r="D29" s="16" t="s">
        <v>195</v>
      </c>
      <c r="E29" s="16" t="s">
        <v>38</v>
      </c>
      <c r="F29" s="17" t="s">
        <v>196</v>
      </c>
      <c r="G29" s="16">
        <v>1</v>
      </c>
      <c r="H29" s="16" t="s">
        <v>93</v>
      </c>
      <c r="K29" s="16">
        <v>5</v>
      </c>
      <c r="L29" s="16" t="str">
        <f>_xlfn.DISPIMG("ID_6B75AC01ED6848C6AF389FA7DCCEFDD3",1)</f>
        <v>=DISPIMG("ID_6B75AC01ED6848C6AF389FA7DCCEFDD3",1)</v>
      </c>
    </row>
    <row r="30" customHeight="1" spans="1:12">
      <c r="A30" s="16">
        <v>1</v>
      </c>
      <c r="B30" s="23">
        <v>100903</v>
      </c>
      <c r="C30" s="16">
        <v>3</v>
      </c>
      <c r="D30" s="16" t="s">
        <v>195</v>
      </c>
      <c r="E30" s="16" t="s">
        <v>38</v>
      </c>
      <c r="F30" s="17" t="s">
        <v>196</v>
      </c>
      <c r="G30" s="16">
        <v>6</v>
      </c>
      <c r="H30" s="16" t="s">
        <v>93</v>
      </c>
      <c r="K30" s="16">
        <v>10</v>
      </c>
      <c r="L30" s="16" t="str">
        <f>_xlfn.DISPIMG("ID_CC35A2F00C4D48FDB750092E3EFFDF92",1)</f>
        <v>=DISPIMG("ID_CC35A2F00C4D48FDB750092E3EFFDF92",1)</v>
      </c>
    </row>
    <row r="31" customHeight="1" spans="1:12">
      <c r="A31" s="16">
        <v>1</v>
      </c>
      <c r="B31" s="23">
        <v>100501</v>
      </c>
      <c r="C31" s="16">
        <v>1</v>
      </c>
      <c r="D31" s="16" t="s">
        <v>197</v>
      </c>
      <c r="E31" s="16" t="s">
        <v>38</v>
      </c>
      <c r="F31" s="17" t="s">
        <v>198</v>
      </c>
      <c r="G31" s="16">
        <v>6</v>
      </c>
      <c r="H31" s="16" t="s">
        <v>46</v>
      </c>
      <c r="K31" s="16">
        <v>1</v>
      </c>
      <c r="L31" s="16" t="str">
        <f>_xlfn.DISPIMG("ID_86B7C599F054406C84FC7B638D1AF380",1)</f>
        <v>=DISPIMG("ID_86B7C599F054406C84FC7B638D1AF380",1)</v>
      </c>
    </row>
    <row r="32" customHeight="1" spans="2:2">
      <c r="B32" s="23"/>
    </row>
    <row r="33" customHeight="1" spans="1:12">
      <c r="A33" s="16">
        <v>1</v>
      </c>
      <c r="B33" s="23">
        <v>100502</v>
      </c>
      <c r="C33" s="16">
        <v>1</v>
      </c>
      <c r="D33" s="16" t="s">
        <v>199</v>
      </c>
      <c r="E33" s="16" t="s">
        <v>38</v>
      </c>
      <c r="F33" s="17" t="s">
        <v>200</v>
      </c>
      <c r="G33" s="16">
        <v>6</v>
      </c>
      <c r="H33" s="16" t="s">
        <v>46</v>
      </c>
      <c r="K33" s="16">
        <v>1</v>
      </c>
      <c r="L33" s="16" t="str">
        <f>_xlfn.DISPIMG("ID_6BC87D7932AC4B7DB14C22354813A334",1)</f>
        <v>=DISPIMG("ID_6BC87D7932AC4B7DB14C22354813A334",1)</v>
      </c>
    </row>
    <row r="34" customHeight="1" spans="2:2">
      <c r="B34" s="23"/>
    </row>
    <row r="35" customHeight="1" spans="1:12">
      <c r="A35" s="16">
        <v>1</v>
      </c>
      <c r="B35" s="23">
        <v>100503</v>
      </c>
      <c r="C35" s="16">
        <v>1</v>
      </c>
      <c r="D35" s="16" t="s">
        <v>201</v>
      </c>
      <c r="E35" s="16" t="s">
        <v>38</v>
      </c>
      <c r="F35" s="17" t="s">
        <v>200</v>
      </c>
      <c r="G35" s="16">
        <v>6</v>
      </c>
      <c r="H35" s="16" t="s">
        <v>46</v>
      </c>
      <c r="K35" s="16">
        <v>1</v>
      </c>
      <c r="L35" s="16" t="str">
        <f>_xlfn.DISPIMG("ID_AA4B0B175AA64BEB94EA0F9906079C42",1)</f>
        <v>=DISPIMG("ID_AA4B0B175AA64BEB94EA0F9906079C42",1)</v>
      </c>
    </row>
    <row r="36" customHeight="1" spans="2:2">
      <c r="B36" s="23"/>
    </row>
    <row r="37" customHeight="1" spans="1:12">
      <c r="A37" s="16">
        <v>1</v>
      </c>
      <c r="B37" s="22">
        <v>100301</v>
      </c>
      <c r="C37" s="16">
        <v>1</v>
      </c>
      <c r="D37" s="16" t="s">
        <v>202</v>
      </c>
      <c r="E37" s="16" t="s">
        <v>38</v>
      </c>
      <c r="F37" s="17" t="s">
        <v>203</v>
      </c>
      <c r="G37" s="16">
        <v>5</v>
      </c>
      <c r="H37" s="16" t="s">
        <v>204</v>
      </c>
      <c r="K37" s="16">
        <v>5</v>
      </c>
      <c r="L37" s="16" t="str">
        <f t="shared" ref="L37:L39" si="1">_xlfn.DISPIMG("ID_1B4056DBD8BF4B63971888AA1F449A21",1)</f>
        <v>=DISPIMG("ID_1B4056DBD8BF4B63971888AA1F449A21",1)</v>
      </c>
    </row>
    <row r="38" customHeight="1" spans="1:12">
      <c r="A38" s="16">
        <v>1</v>
      </c>
      <c r="B38" s="22">
        <v>100301</v>
      </c>
      <c r="C38" s="16">
        <v>3</v>
      </c>
      <c r="D38" s="16" t="s">
        <v>205</v>
      </c>
      <c r="E38" s="16" t="s">
        <v>38</v>
      </c>
      <c r="F38" s="17" t="s">
        <v>203</v>
      </c>
      <c r="G38" s="16">
        <v>5</v>
      </c>
      <c r="H38" s="16" t="s">
        <v>204</v>
      </c>
      <c r="K38" s="16">
        <v>40</v>
      </c>
      <c r="L38" s="16" t="str">
        <f t="shared" si="1"/>
        <v>=DISPIMG("ID_1B4056DBD8BF4B63971888AA1F449A21",1)</v>
      </c>
    </row>
    <row r="39" customHeight="1" spans="1:12">
      <c r="A39" s="16">
        <v>1</v>
      </c>
      <c r="B39" s="22">
        <v>100301</v>
      </c>
      <c r="C39" s="16">
        <v>4</v>
      </c>
      <c r="D39" s="16" t="s">
        <v>206</v>
      </c>
      <c r="E39" s="16" t="s">
        <v>38</v>
      </c>
      <c r="F39" s="17" t="s">
        <v>203</v>
      </c>
      <c r="G39" s="16">
        <v>5</v>
      </c>
      <c r="H39" s="16" t="s">
        <v>204</v>
      </c>
      <c r="K39" s="16">
        <v>0</v>
      </c>
      <c r="L39" s="16" t="str">
        <f t="shared" si="1"/>
        <v>=DISPIMG("ID_1B4056DBD8BF4B63971888AA1F449A21",1)</v>
      </c>
    </row>
    <row r="40" customHeight="1" spans="1:12">
      <c r="A40" s="16">
        <v>1</v>
      </c>
      <c r="B40" s="22">
        <v>100302</v>
      </c>
      <c r="C40" s="16">
        <v>1</v>
      </c>
      <c r="D40" s="16" t="s">
        <v>207</v>
      </c>
      <c r="E40" s="16" t="s">
        <v>38</v>
      </c>
      <c r="F40" s="17" t="s">
        <v>203</v>
      </c>
      <c r="G40" s="16">
        <v>5</v>
      </c>
      <c r="H40" s="16" t="s">
        <v>204</v>
      </c>
      <c r="K40" s="16">
        <v>5</v>
      </c>
      <c r="L40" s="16" t="str">
        <f t="shared" ref="L40:L42" si="2">_xlfn.DISPIMG("ID_8785E81E6BEC4177890E4C386317579E",1)</f>
        <v>=DISPIMG("ID_8785E81E6BEC4177890E4C386317579E",1)</v>
      </c>
    </row>
    <row r="41" customHeight="1" spans="1:12">
      <c r="A41" s="16">
        <v>1</v>
      </c>
      <c r="B41" s="22">
        <v>100302</v>
      </c>
      <c r="C41" s="16">
        <v>3</v>
      </c>
      <c r="D41" s="16" t="s">
        <v>208</v>
      </c>
      <c r="E41" s="16" t="s">
        <v>38</v>
      </c>
      <c r="F41" s="17" t="s">
        <v>203</v>
      </c>
      <c r="G41" s="16">
        <v>5</v>
      </c>
      <c r="H41" s="16" t="s">
        <v>204</v>
      </c>
      <c r="K41" s="16">
        <v>40</v>
      </c>
      <c r="L41" s="16" t="str">
        <f t="shared" si="2"/>
        <v>=DISPIMG("ID_8785E81E6BEC4177890E4C386317579E",1)</v>
      </c>
    </row>
    <row r="42" customHeight="1" spans="1:12">
      <c r="A42" s="16">
        <v>1</v>
      </c>
      <c r="B42" s="22">
        <v>100302</v>
      </c>
      <c r="C42" s="16">
        <v>4</v>
      </c>
      <c r="D42" s="16" t="s">
        <v>209</v>
      </c>
      <c r="E42" s="16" t="s">
        <v>38</v>
      </c>
      <c r="F42" s="17" t="s">
        <v>203</v>
      </c>
      <c r="G42" s="16">
        <v>5</v>
      </c>
      <c r="H42" s="16" t="s">
        <v>204</v>
      </c>
      <c r="K42" s="16">
        <v>0</v>
      </c>
      <c r="L42" s="16" t="str">
        <f t="shared" si="2"/>
        <v>=DISPIMG("ID_8785E81E6BEC4177890E4C386317579E",1)</v>
      </c>
    </row>
    <row r="43" customHeight="1" spans="1:12">
      <c r="A43" s="16">
        <v>1</v>
      </c>
      <c r="B43" s="22">
        <v>100303</v>
      </c>
      <c r="C43" s="16">
        <v>1</v>
      </c>
      <c r="D43" s="16" t="s">
        <v>210</v>
      </c>
      <c r="E43" s="16" t="s">
        <v>38</v>
      </c>
      <c r="F43" s="17" t="s">
        <v>203</v>
      </c>
      <c r="G43" s="16">
        <v>5</v>
      </c>
      <c r="H43" s="16" t="s">
        <v>204</v>
      </c>
      <c r="K43" s="16">
        <v>5</v>
      </c>
      <c r="L43" s="16" t="str">
        <f t="shared" ref="L43:L45" si="3">_xlfn.DISPIMG("ID_D663641981D04D5D9EA8A29E0A6C862C",1)</f>
        <v>=DISPIMG("ID_D663641981D04D5D9EA8A29E0A6C862C",1)</v>
      </c>
    </row>
    <row r="44" customHeight="1" spans="1:12">
      <c r="A44" s="16">
        <v>1</v>
      </c>
      <c r="B44" s="22">
        <v>100303</v>
      </c>
      <c r="C44" s="16">
        <v>3</v>
      </c>
      <c r="D44" s="16" t="s">
        <v>211</v>
      </c>
      <c r="E44" s="16" t="s">
        <v>38</v>
      </c>
      <c r="F44" s="17" t="s">
        <v>203</v>
      </c>
      <c r="G44" s="16">
        <v>5</v>
      </c>
      <c r="H44" s="16" t="s">
        <v>204</v>
      </c>
      <c r="K44" s="16">
        <v>40</v>
      </c>
      <c r="L44" s="16" t="str">
        <f t="shared" si="3"/>
        <v>=DISPIMG("ID_D663641981D04D5D9EA8A29E0A6C862C",1)</v>
      </c>
    </row>
    <row r="45" customHeight="1" spans="1:12">
      <c r="A45" s="16">
        <v>1</v>
      </c>
      <c r="B45" s="22">
        <v>100303</v>
      </c>
      <c r="C45" s="16">
        <v>4</v>
      </c>
      <c r="D45" s="16" t="s">
        <v>212</v>
      </c>
      <c r="E45" s="16" t="s">
        <v>38</v>
      </c>
      <c r="F45" s="17" t="s">
        <v>203</v>
      </c>
      <c r="G45" s="16">
        <v>5</v>
      </c>
      <c r="H45" s="16" t="s">
        <v>204</v>
      </c>
      <c r="K45" s="16">
        <v>0</v>
      </c>
      <c r="L45" s="16" t="str">
        <f t="shared" si="3"/>
        <v>=DISPIMG("ID_D663641981D04D5D9EA8A29E0A6C862C",1)</v>
      </c>
    </row>
    <row r="46" customHeight="1" spans="1:12">
      <c r="A46" s="16">
        <v>1</v>
      </c>
      <c r="B46" s="16">
        <v>201</v>
      </c>
      <c r="C46" s="16">
        <v>1</v>
      </c>
      <c r="D46" s="16" t="s">
        <v>213</v>
      </c>
      <c r="E46" s="16" t="s">
        <v>38</v>
      </c>
      <c r="F46" s="17" t="s">
        <v>64</v>
      </c>
      <c r="G46" s="16">
        <v>1</v>
      </c>
      <c r="H46" s="16" t="s">
        <v>46</v>
      </c>
      <c r="K46" s="16">
        <v>5</v>
      </c>
      <c r="L46" s="16" t="str">
        <f>_xlfn.DISPIMG("ID_9FC21DEA9DAD4D6CA596FC8D7B7D37B0",1)</f>
        <v>=DISPIMG("ID_9FC21DEA9DAD4D6CA596FC8D7B7D37B0",1)</v>
      </c>
    </row>
    <row r="47" customHeight="1" spans="1:12">
      <c r="A47" s="16">
        <v>1</v>
      </c>
      <c r="B47" s="24">
        <v>8001</v>
      </c>
      <c r="C47" s="16">
        <v>1</v>
      </c>
      <c r="D47" s="22" t="s">
        <v>214</v>
      </c>
      <c r="E47" s="16" t="s">
        <v>38</v>
      </c>
      <c r="F47" t="s">
        <v>215</v>
      </c>
      <c r="G47" s="16">
        <v>1</v>
      </c>
      <c r="H47" s="16" t="s">
        <v>46</v>
      </c>
      <c r="K47" s="16">
        <v>5</v>
      </c>
      <c r="L47" t="str">
        <f>_xlfn.DISPIMG("ID_805A7ED34A3246F3B9AC29123D5AA490",1)</f>
        <v>=DISPIMG("ID_805A7ED34A3246F3B9AC29123D5AA490",1)</v>
      </c>
    </row>
    <row r="48" customHeight="1" spans="1:12">
      <c r="A48" s="16">
        <v>1</v>
      </c>
      <c r="B48" s="25">
        <v>7001</v>
      </c>
      <c r="C48" s="16">
        <v>1</v>
      </c>
      <c r="D48" s="22" t="s">
        <v>216</v>
      </c>
      <c r="E48" s="16" t="s">
        <v>38</v>
      </c>
      <c r="F48" t="s">
        <v>217</v>
      </c>
      <c r="G48" s="16">
        <v>1</v>
      </c>
      <c r="H48" s="16" t="s">
        <v>46</v>
      </c>
      <c r="K48" s="16">
        <v>5</v>
      </c>
      <c r="L48" t="str">
        <f>_xlfn.DISPIMG("ID_0E110603796D46C38494B28A4D571C62",1)</f>
        <v>=DISPIMG("ID_0E110603796D46C38494B28A4D571C62",1)</v>
      </c>
    </row>
    <row r="49" customHeight="1" spans="1:12">
      <c r="A49" s="16">
        <v>1</v>
      </c>
      <c r="B49" s="25">
        <v>7002</v>
      </c>
      <c r="C49" s="16">
        <v>1</v>
      </c>
      <c r="D49" s="22" t="s">
        <v>218</v>
      </c>
      <c r="E49" s="16" t="s">
        <v>38</v>
      </c>
      <c r="F49" t="s">
        <v>219</v>
      </c>
      <c r="G49" s="16">
        <v>1</v>
      </c>
      <c r="H49" s="16" t="s">
        <v>46</v>
      </c>
      <c r="K49" s="16">
        <v>5</v>
      </c>
      <c r="L49" t="str">
        <f>_xlfn.DISPIMG("ID_1EE4AFEDD42B4FCAB6039D3B7C9A6586",1)</f>
        <v>=DISPIMG("ID_1EE4AFEDD42B4FCAB6039D3B7C9A6586",1)</v>
      </c>
    </row>
    <row r="50" customHeight="1" spans="1:12">
      <c r="A50" s="16">
        <v>1</v>
      </c>
      <c r="B50" s="24">
        <v>8002</v>
      </c>
      <c r="C50" s="16">
        <v>1</v>
      </c>
      <c r="D50" s="22" t="s">
        <v>220</v>
      </c>
      <c r="E50" s="16" t="s">
        <v>38</v>
      </c>
      <c r="F50" t="s">
        <v>221</v>
      </c>
      <c r="G50" s="16">
        <v>1</v>
      </c>
      <c r="H50" s="16" t="s">
        <v>46</v>
      </c>
      <c r="K50" s="16">
        <v>5</v>
      </c>
      <c r="L50" t="str">
        <f>_xlfn.DISPIMG("ID_5700143AD5AB49B58DFC7EE8DDA80D8A",1)</f>
        <v>=DISPIMG("ID_5700143AD5AB49B58DFC7EE8DDA80D8A",1)</v>
      </c>
    </row>
    <row r="51" customHeight="1" spans="1:12">
      <c r="A51" s="16">
        <v>1</v>
      </c>
      <c r="B51" s="26">
        <v>9001</v>
      </c>
      <c r="C51" s="16">
        <v>1</v>
      </c>
      <c r="D51" s="27" t="s">
        <v>222</v>
      </c>
      <c r="E51" s="16" t="s">
        <v>38</v>
      </c>
      <c r="F51" s="17" t="s">
        <v>223</v>
      </c>
      <c r="G51" s="16">
        <v>8</v>
      </c>
      <c r="H51" s="16" t="s">
        <v>45</v>
      </c>
      <c r="K51" s="16">
        <v>10</v>
      </c>
      <c r="L51" s="16" t="str">
        <f>_xlfn.DISPIMG("ID_C8153CACC2124EE4934BD46EC8F65CBB",1)</f>
        <v>=DISPIMG("ID_C8153CACC2124EE4934BD46EC8F65CBB",1)</v>
      </c>
    </row>
    <row r="52" customHeight="1" spans="1:12">
      <c r="A52" s="16">
        <v>1</v>
      </c>
      <c r="B52" s="26">
        <v>9001</v>
      </c>
      <c r="C52" s="16">
        <v>3</v>
      </c>
      <c r="D52" s="27" t="s">
        <v>222</v>
      </c>
      <c r="E52" s="16" t="s">
        <v>38</v>
      </c>
      <c r="F52" s="17" t="s">
        <v>223</v>
      </c>
      <c r="G52" s="16">
        <v>8</v>
      </c>
      <c r="H52" s="16" t="s">
        <v>45</v>
      </c>
      <c r="K52" s="16">
        <v>40</v>
      </c>
      <c r="L52" s="16" t="str">
        <f>_xlfn.DISPIMG("ID_C8153CACC2124EE4934BD46EC8F65CBB",1)</f>
        <v>=DISPIMG("ID_C8153CACC2124EE4934BD46EC8F65CBB",1)</v>
      </c>
    </row>
    <row r="53" customHeight="1" spans="1:12">
      <c r="A53" s="16">
        <v>1</v>
      </c>
      <c r="B53" s="26">
        <v>9002</v>
      </c>
      <c r="C53" s="16">
        <v>1</v>
      </c>
      <c r="D53" s="28" t="s">
        <v>224</v>
      </c>
      <c r="E53" s="16" t="s">
        <v>38</v>
      </c>
      <c r="F53" s="17" t="s">
        <v>225</v>
      </c>
      <c r="G53" s="16">
        <v>8</v>
      </c>
      <c r="H53" s="16" t="s">
        <v>45</v>
      </c>
      <c r="K53" s="16">
        <v>10</v>
      </c>
      <c r="L53" s="16" t="str">
        <f>_xlfn.DISPIMG("ID_D64A57B143D54B2199A9780E474C8FFE",1)</f>
        <v>=DISPIMG("ID_D64A57B143D54B2199A9780E474C8FFE",1)</v>
      </c>
    </row>
    <row r="54" customHeight="1" spans="1:12">
      <c r="A54" s="16">
        <v>1</v>
      </c>
      <c r="B54" s="26">
        <v>9002</v>
      </c>
      <c r="C54" s="16">
        <v>3</v>
      </c>
      <c r="D54" s="28" t="s">
        <v>224</v>
      </c>
      <c r="E54" s="16" t="s">
        <v>38</v>
      </c>
      <c r="F54" s="17" t="s">
        <v>225</v>
      </c>
      <c r="G54" s="16">
        <v>8</v>
      </c>
      <c r="H54" s="16" t="s">
        <v>45</v>
      </c>
      <c r="K54" s="16">
        <v>40</v>
      </c>
      <c r="L54" s="16" t="str">
        <f>_xlfn.DISPIMG("ID_D64A57B143D54B2199A9780E474C8FFE",1)</f>
        <v>=DISPIMG("ID_D64A57B143D54B2199A9780E474C8FFE",1)</v>
      </c>
    </row>
    <row r="55" customHeight="1" spans="1:12">
      <c r="A55" s="16">
        <v>1</v>
      </c>
      <c r="B55" s="16">
        <v>101101</v>
      </c>
      <c r="C55" s="16">
        <v>1</v>
      </c>
      <c r="D55" s="28" t="s">
        <v>226</v>
      </c>
      <c r="E55" s="16" t="s">
        <v>38</v>
      </c>
      <c r="F55" s="17" t="s">
        <v>227</v>
      </c>
      <c r="G55" s="16">
        <v>1</v>
      </c>
      <c r="H55" s="16" t="s">
        <v>162</v>
      </c>
      <c r="K55" s="16">
        <v>1</v>
      </c>
      <c r="L55" s="16" t="str">
        <f>_xlfn.DISPIMG("ID_99A4837A63BC4BEDBAE06AB5D33A1739",1)</f>
        <v>=DISPIMG("ID_99A4837A63BC4BEDBAE06AB5D33A1739",1)</v>
      </c>
    </row>
    <row r="56" customHeight="1" spans="1:12">
      <c r="A56" s="16">
        <v>1</v>
      </c>
      <c r="B56" s="16">
        <v>101101</v>
      </c>
      <c r="C56" s="16">
        <v>3</v>
      </c>
      <c r="D56" s="28" t="s">
        <v>226</v>
      </c>
      <c r="E56" s="16" t="s">
        <v>38</v>
      </c>
      <c r="F56" s="17" t="s">
        <v>227</v>
      </c>
      <c r="G56" s="16">
        <v>12</v>
      </c>
      <c r="H56" s="16" t="s">
        <v>162</v>
      </c>
      <c r="J56" s="17" t="s">
        <v>228</v>
      </c>
      <c r="K56" s="16">
        <v>20</v>
      </c>
      <c r="L56" s="16" t="str">
        <f>_xlfn.DISPIMG("ID_02BBAB7B64FF4DD4ADB18AD618827F48",1)</f>
        <v>=DISPIMG("ID_02BBAB7B64FF4DD4ADB18AD618827F48",1)</v>
      </c>
    </row>
    <row r="57" customHeight="1" spans="1:12">
      <c r="A57" s="16">
        <v>1</v>
      </c>
      <c r="B57" s="16">
        <v>101102</v>
      </c>
      <c r="C57" s="16">
        <v>1</v>
      </c>
      <c r="D57" s="28" t="s">
        <v>229</v>
      </c>
      <c r="E57" s="16" t="s">
        <v>38</v>
      </c>
      <c r="F57" s="17" t="s">
        <v>230</v>
      </c>
      <c r="G57" s="16">
        <v>1</v>
      </c>
      <c r="H57" s="16" t="s">
        <v>162</v>
      </c>
      <c r="K57" s="16">
        <v>1</v>
      </c>
      <c r="L57" s="16" t="str">
        <f>_xlfn.DISPIMG("ID_8121D34713B54E02804F6E9EC4BF7539",1)</f>
        <v>=DISPIMG("ID_8121D34713B54E02804F6E9EC4BF7539",1)</v>
      </c>
    </row>
    <row r="58" customHeight="1" spans="1:12">
      <c r="A58" s="16">
        <v>1</v>
      </c>
      <c r="B58" s="16">
        <v>101102</v>
      </c>
      <c r="C58" s="16">
        <v>3</v>
      </c>
      <c r="D58" s="28" t="s">
        <v>229</v>
      </c>
      <c r="E58" s="16" t="s">
        <v>38</v>
      </c>
      <c r="F58" s="17" t="s">
        <v>230</v>
      </c>
      <c r="G58" s="16">
        <v>12</v>
      </c>
      <c r="H58" s="16" t="s">
        <v>162</v>
      </c>
      <c r="J58" s="17" t="s">
        <v>228</v>
      </c>
      <c r="K58" s="16">
        <v>20</v>
      </c>
      <c r="L58" s="16" t="str">
        <f>_xlfn.DISPIMG("ID_28B7062ED11D480BA855AE7F6C0108BA",1)</f>
        <v>=DISPIMG("ID_28B7062ED11D480BA855AE7F6C0108BA",1)</v>
      </c>
    </row>
    <row r="59" customHeight="1" spans="1:12">
      <c r="A59" s="16">
        <v>1</v>
      </c>
      <c r="B59" s="16">
        <v>101103</v>
      </c>
      <c r="C59" s="16">
        <v>1</v>
      </c>
      <c r="D59" s="28" t="s">
        <v>231</v>
      </c>
      <c r="E59" s="16" t="s">
        <v>38</v>
      </c>
      <c r="F59" s="17" t="s">
        <v>230</v>
      </c>
      <c r="G59" s="16">
        <v>1</v>
      </c>
      <c r="H59" s="16" t="s">
        <v>162</v>
      </c>
      <c r="K59" s="16">
        <v>1</v>
      </c>
      <c r="L59" s="16" t="str">
        <f>_xlfn.DISPIMG("ID_5C5BB59DB0734471AAD8128682813C4F",1)</f>
        <v>=DISPIMG("ID_5C5BB59DB0734471AAD8128682813C4F",1)</v>
      </c>
    </row>
    <row r="60" customHeight="1" spans="1:12">
      <c r="A60" s="16">
        <v>1</v>
      </c>
      <c r="B60" s="16">
        <v>101103</v>
      </c>
      <c r="C60" s="16">
        <v>3</v>
      </c>
      <c r="D60" s="28" t="s">
        <v>231</v>
      </c>
      <c r="E60" s="16" t="s">
        <v>38</v>
      </c>
      <c r="F60" s="17" t="s">
        <v>230</v>
      </c>
      <c r="G60" s="16">
        <v>12</v>
      </c>
      <c r="H60" s="16" t="s">
        <v>162</v>
      </c>
      <c r="J60" s="17" t="s">
        <v>228</v>
      </c>
      <c r="K60" s="16">
        <v>20</v>
      </c>
      <c r="L60" s="16" t="str">
        <f>_xlfn.DISPIMG("ID_10F2BDC9ABB241A3A35FE902EEF515B1",1)</f>
        <v>=DISPIMG("ID_10F2BDC9ABB241A3A35FE902EEF515B1",1)</v>
      </c>
    </row>
    <row r="61" customHeight="1" spans="1:12">
      <c r="A61" s="16">
        <v>1</v>
      </c>
      <c r="B61" s="29">
        <v>100201</v>
      </c>
      <c r="C61" s="30">
        <v>1</v>
      </c>
      <c r="D61" s="29" t="s">
        <v>142</v>
      </c>
      <c r="E61" s="16" t="s">
        <v>38</v>
      </c>
      <c r="F61" s="17" t="s">
        <v>232</v>
      </c>
      <c r="G61" s="16">
        <v>1</v>
      </c>
      <c r="H61" s="16" t="s">
        <v>204</v>
      </c>
      <c r="K61" s="16">
        <v>0</v>
      </c>
      <c r="L61" s="16" t="str">
        <f>_xlfn.DISPIMG("ID_A89624B41F4545678FD158C123AD62FB",1)</f>
        <v>=DISPIMG("ID_A89624B41F4545678FD158C123AD62FB",1)</v>
      </c>
    </row>
    <row r="62" customHeight="1" spans="1:12">
      <c r="A62" s="16">
        <v>1</v>
      </c>
      <c r="B62" s="29">
        <v>100201</v>
      </c>
      <c r="C62" s="30" t="s">
        <v>233</v>
      </c>
      <c r="D62" s="29" t="s">
        <v>142</v>
      </c>
      <c r="E62" s="16" t="s">
        <v>38</v>
      </c>
      <c r="F62" s="17" t="s">
        <v>232</v>
      </c>
      <c r="G62" s="16">
        <v>5</v>
      </c>
      <c r="H62" s="16" t="s">
        <v>204</v>
      </c>
      <c r="K62" s="16">
        <v>20</v>
      </c>
      <c r="L62" s="16" t="str">
        <f>_xlfn.DISPIMG("ID_A89624B41F4545678FD158C123AD62FB",1)</f>
        <v>=DISPIMG("ID_A89624B41F4545678FD158C123AD62FB",1)</v>
      </c>
    </row>
    <row r="63" customHeight="1" spans="1:12">
      <c r="A63" s="16">
        <v>1</v>
      </c>
      <c r="B63" s="29" t="s">
        <v>143</v>
      </c>
      <c r="C63" s="30">
        <v>1</v>
      </c>
      <c r="D63" s="29" t="s">
        <v>144</v>
      </c>
      <c r="E63" s="16" t="s">
        <v>38</v>
      </c>
      <c r="F63" s="17" t="s">
        <v>232</v>
      </c>
      <c r="G63" s="16">
        <v>1</v>
      </c>
      <c r="H63" s="16" t="s">
        <v>204</v>
      </c>
      <c r="K63" s="16">
        <v>0</v>
      </c>
      <c r="L63" s="16" t="str">
        <f>_xlfn.DISPIMG("ID_B0A278889C3047E2B81791E30692AE6F",1)</f>
        <v>=DISPIMG("ID_B0A278889C3047E2B81791E30692AE6F",1)</v>
      </c>
    </row>
    <row r="64" customHeight="1" spans="1:12">
      <c r="A64" s="16">
        <v>1</v>
      </c>
      <c r="B64" s="29" t="s">
        <v>143</v>
      </c>
      <c r="C64" s="30" t="s">
        <v>233</v>
      </c>
      <c r="D64" s="29" t="s">
        <v>144</v>
      </c>
      <c r="E64" s="16" t="s">
        <v>38</v>
      </c>
      <c r="F64" s="17" t="s">
        <v>232</v>
      </c>
      <c r="G64" s="16">
        <v>5</v>
      </c>
      <c r="H64" s="16" t="s">
        <v>204</v>
      </c>
      <c r="K64" s="16">
        <v>20</v>
      </c>
      <c r="L64" s="16" t="str">
        <f>_xlfn.DISPIMG("ID_B0A278889C3047E2B81791E30692AE6F",1)</f>
        <v>=DISPIMG("ID_B0A278889C3047E2B81791E30692AE6F",1)</v>
      </c>
    </row>
    <row r="65" customHeight="1" spans="1:12">
      <c r="A65" s="16">
        <v>1</v>
      </c>
      <c r="B65" s="29" t="s">
        <v>145</v>
      </c>
      <c r="C65" s="30" t="s">
        <v>127</v>
      </c>
      <c r="D65" s="29" t="s">
        <v>146</v>
      </c>
      <c r="E65" s="16" t="s">
        <v>38</v>
      </c>
      <c r="F65" s="17" t="s">
        <v>234</v>
      </c>
      <c r="G65" s="16">
        <v>1</v>
      </c>
      <c r="H65" s="16" t="s">
        <v>204</v>
      </c>
      <c r="K65" s="16">
        <v>0</v>
      </c>
      <c r="L65" s="16" t="str">
        <f>_xlfn.DISPIMG("ID_187D0648DE3146AEA9BDD2D4A0199FC3",1)</f>
        <v>=DISPIMG("ID_187D0648DE3146AEA9BDD2D4A0199FC3",1)</v>
      </c>
    </row>
    <row r="66" customHeight="1" spans="1:12">
      <c r="A66" s="16">
        <v>1</v>
      </c>
      <c r="B66" s="29" t="s">
        <v>145</v>
      </c>
      <c r="C66" s="30" t="s">
        <v>233</v>
      </c>
      <c r="D66" s="29" t="s">
        <v>146</v>
      </c>
      <c r="E66" s="16" t="s">
        <v>38</v>
      </c>
      <c r="F66" s="17" t="s">
        <v>234</v>
      </c>
      <c r="G66" s="16">
        <v>5</v>
      </c>
      <c r="H66" s="16" t="s">
        <v>204</v>
      </c>
      <c r="K66" s="16">
        <v>20</v>
      </c>
      <c r="L66" s="16" t="str">
        <f>_xlfn.DISPIMG("ID_187D0648DE3146AEA9BDD2D4A0199FC3",1)</f>
        <v>=DISPIMG("ID_187D0648DE3146AEA9BDD2D4A0199FC3",1)</v>
      </c>
    </row>
    <row r="67" customHeight="1" spans="1:12">
      <c r="A67" s="16">
        <v>1</v>
      </c>
      <c r="B67" s="29">
        <v>100101</v>
      </c>
      <c r="C67" s="30">
        <v>1</v>
      </c>
      <c r="D67" s="29" t="s">
        <v>235</v>
      </c>
      <c r="E67" s="16" t="s">
        <v>38</v>
      </c>
      <c r="F67" s="17" t="s">
        <v>236</v>
      </c>
      <c r="G67" s="16">
        <v>1</v>
      </c>
      <c r="H67" s="16" t="s">
        <v>237</v>
      </c>
      <c r="K67" s="16">
        <v>0</v>
      </c>
      <c r="L67" s="16" t="str">
        <f>_xlfn.DISPIMG("ID_EB846EFA8E744BBC97477EC45F4D23C9",1)</f>
        <v>=DISPIMG("ID_EB846EFA8E744BBC97477EC45F4D23C9",1)</v>
      </c>
    </row>
    <row r="68" customHeight="1" spans="1:12">
      <c r="A68" s="16">
        <v>1</v>
      </c>
      <c r="B68" s="29">
        <v>100101</v>
      </c>
      <c r="C68" s="30" t="s">
        <v>233</v>
      </c>
      <c r="D68" s="29" t="s">
        <v>235</v>
      </c>
      <c r="E68" s="16" t="s">
        <v>38</v>
      </c>
      <c r="F68" s="17" t="s">
        <v>236</v>
      </c>
      <c r="G68" s="16">
        <v>10</v>
      </c>
      <c r="H68" s="16" t="s">
        <v>237</v>
      </c>
      <c r="J68" s="17" t="s">
        <v>238</v>
      </c>
      <c r="K68" s="16">
        <v>20</v>
      </c>
      <c r="L68" s="16" t="str">
        <f>_xlfn.DISPIMG("ID_D8812854D47A440699342E06DB0D89B1",1)</f>
        <v>=DISPIMG("ID_D8812854D47A440699342E06DB0D89B1",1)</v>
      </c>
    </row>
    <row r="69" customHeight="1" spans="1:12">
      <c r="A69" s="16">
        <v>1</v>
      </c>
      <c r="B69" s="29" t="s">
        <v>138</v>
      </c>
      <c r="C69" s="30">
        <v>1</v>
      </c>
      <c r="D69" s="29" t="s">
        <v>239</v>
      </c>
      <c r="E69" s="16" t="s">
        <v>38</v>
      </c>
      <c r="F69" s="17" t="s">
        <v>236</v>
      </c>
      <c r="G69" s="16">
        <v>1</v>
      </c>
      <c r="H69" s="16" t="s">
        <v>237</v>
      </c>
      <c r="K69" s="16">
        <v>0</v>
      </c>
      <c r="L69" s="16" t="str">
        <f>_xlfn.DISPIMG("ID_F3070FA5144F446AA445C5927180C077",1)</f>
        <v>=DISPIMG("ID_F3070FA5144F446AA445C5927180C077",1)</v>
      </c>
    </row>
    <row r="70" customHeight="1" spans="1:12">
      <c r="A70" s="16">
        <v>1</v>
      </c>
      <c r="B70" s="29" t="s">
        <v>138</v>
      </c>
      <c r="C70" s="30" t="s">
        <v>233</v>
      </c>
      <c r="D70" s="29" t="s">
        <v>239</v>
      </c>
      <c r="E70" s="16" t="s">
        <v>38</v>
      </c>
      <c r="F70" s="17" t="s">
        <v>236</v>
      </c>
      <c r="G70" s="16">
        <v>10</v>
      </c>
      <c r="H70" s="16" t="s">
        <v>237</v>
      </c>
      <c r="J70" s="17" t="s">
        <v>240</v>
      </c>
      <c r="K70" s="16">
        <v>20</v>
      </c>
      <c r="L70" s="16" t="str">
        <f>_xlfn.DISPIMG("ID_1DB669043698407792A4A3D4C75E15AD",1)</f>
        <v>=DISPIMG("ID_1DB669043698407792A4A3D4C75E15AD",1)</v>
      </c>
    </row>
    <row r="71" customHeight="1" spans="1:12">
      <c r="A71" s="16">
        <v>1</v>
      </c>
      <c r="B71" s="29" t="s">
        <v>140</v>
      </c>
      <c r="C71" s="30">
        <v>1</v>
      </c>
      <c r="D71" s="29" t="s">
        <v>241</v>
      </c>
      <c r="E71" s="16" t="s">
        <v>38</v>
      </c>
      <c r="F71" s="17" t="s">
        <v>236</v>
      </c>
      <c r="G71" s="16">
        <v>1</v>
      </c>
      <c r="H71" s="16" t="s">
        <v>237</v>
      </c>
      <c r="K71" s="16">
        <v>0</v>
      </c>
      <c r="L71" s="16" t="str">
        <f>_xlfn.DISPIMG("ID_5979A741E6774852B3BB05EEFBD6AB5A",1)</f>
        <v>=DISPIMG("ID_5979A741E6774852B3BB05EEFBD6AB5A",1)</v>
      </c>
    </row>
    <row r="72" customHeight="1" spans="1:12">
      <c r="A72" s="16">
        <v>1</v>
      </c>
      <c r="B72" s="29" t="s">
        <v>140</v>
      </c>
      <c r="C72" s="30" t="s">
        <v>233</v>
      </c>
      <c r="D72" s="29" t="s">
        <v>241</v>
      </c>
      <c r="E72" s="16" t="s">
        <v>38</v>
      </c>
      <c r="F72" s="17" t="s">
        <v>236</v>
      </c>
      <c r="G72" s="16">
        <v>10</v>
      </c>
      <c r="H72" s="16" t="s">
        <v>237</v>
      </c>
      <c r="J72" s="17" t="s">
        <v>242</v>
      </c>
      <c r="K72" s="16">
        <v>20</v>
      </c>
      <c r="L72" s="16" t="str">
        <f>_xlfn.DISPIMG("ID_244E1F4DEE12430F9B35F45CCAD4172D",1)</f>
        <v>=DISPIMG("ID_244E1F4DEE12430F9B35F45CCAD4172D",1)</v>
      </c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5"/>
  <sheetViews>
    <sheetView workbookViewId="0">
      <selection activeCell="C15" sqref="C15"/>
    </sheetView>
  </sheetViews>
  <sheetFormatPr defaultColWidth="9" defaultRowHeight="13.5" outlineLevelRow="4"/>
  <cols>
    <col min="1" max="1" width="43.375" customWidth="1"/>
    <col min="2" max="4" width="20.5" customWidth="1"/>
    <col min="5" max="5" width="16.75" customWidth="1"/>
    <col min="6" max="6" width="11.75" customWidth="1"/>
    <col min="7" max="7" width="22" customWidth="1"/>
    <col min="8" max="8" width="13.75" customWidth="1"/>
    <col min="9" max="9" width="28.25" customWidth="1"/>
    <col min="10" max="10" width="30.25" customWidth="1"/>
    <col min="11" max="11" width="24.625" customWidth="1"/>
    <col min="12" max="12" width="19.5" customWidth="1"/>
  </cols>
  <sheetData>
    <row r="1" ht="106" customHeight="1" spans="1:14">
      <c r="A1" s="3" t="s">
        <v>0</v>
      </c>
      <c r="B1" s="4" t="s">
        <v>243</v>
      </c>
      <c r="C1" s="5" t="s">
        <v>244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8</v>
      </c>
      <c r="I1" s="7" t="s">
        <v>9</v>
      </c>
      <c r="J1" s="7" t="s">
        <v>245</v>
      </c>
      <c r="K1" s="7" t="s">
        <v>246</v>
      </c>
      <c r="L1" s="7" t="s">
        <v>11</v>
      </c>
      <c r="M1" s="7" t="s">
        <v>12</v>
      </c>
      <c r="N1" s="7" t="s">
        <v>13</v>
      </c>
    </row>
    <row r="2" ht="14.25" spans="1:14">
      <c r="A2" s="8" t="s">
        <v>14</v>
      </c>
      <c r="B2" s="9">
        <v>1</v>
      </c>
      <c r="C2" s="9">
        <v>1</v>
      </c>
      <c r="D2" s="9">
        <v>0</v>
      </c>
      <c r="E2" s="9">
        <v>2</v>
      </c>
      <c r="F2" s="10">
        <v>2</v>
      </c>
      <c r="G2" s="10">
        <v>2</v>
      </c>
      <c r="H2" s="10">
        <v>2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3</v>
      </c>
    </row>
    <row r="3" ht="14.25" spans="1:14">
      <c r="A3" s="8" t="s">
        <v>15</v>
      </c>
      <c r="B3" s="10" t="s">
        <v>247</v>
      </c>
      <c r="C3" s="9" t="s">
        <v>17</v>
      </c>
      <c r="D3" s="9" t="s">
        <v>18</v>
      </c>
      <c r="E3" s="9" t="s">
        <v>19</v>
      </c>
      <c r="F3" s="10" t="s">
        <v>20</v>
      </c>
      <c r="G3" s="10" t="s">
        <v>21</v>
      </c>
      <c r="H3" s="10" t="s">
        <v>23</v>
      </c>
      <c r="I3" s="10" t="s">
        <v>24</v>
      </c>
      <c r="J3" s="10" t="s">
        <v>248</v>
      </c>
      <c r="K3" s="10" t="s">
        <v>249</v>
      </c>
      <c r="L3" s="10" t="s">
        <v>26</v>
      </c>
      <c r="M3" s="10" t="s">
        <v>27</v>
      </c>
      <c r="N3" s="10" t="s">
        <v>28</v>
      </c>
    </row>
    <row r="4" ht="14.25" spans="1:14">
      <c r="A4" s="8" t="s">
        <v>29</v>
      </c>
      <c r="B4" s="8" t="s">
        <v>30</v>
      </c>
      <c r="C4" s="8" t="s">
        <v>30</v>
      </c>
      <c r="D4" s="8" t="s">
        <v>31</v>
      </c>
      <c r="E4" s="8" t="s">
        <v>32</v>
      </c>
      <c r="F4" s="8" t="s">
        <v>32</v>
      </c>
      <c r="G4" s="8" t="s">
        <v>30</v>
      </c>
      <c r="H4" s="8" t="s">
        <v>33</v>
      </c>
      <c r="I4" s="8" t="s">
        <v>34</v>
      </c>
      <c r="J4" s="8" t="s">
        <v>30</v>
      </c>
      <c r="K4" s="8" t="s">
        <v>30</v>
      </c>
      <c r="L4" s="10" t="s">
        <v>35</v>
      </c>
      <c r="M4" s="8" t="s">
        <v>36</v>
      </c>
      <c r="N4" s="8" t="s">
        <v>36</v>
      </c>
    </row>
    <row r="5" ht="98" customHeight="1" spans="1:12">
      <c r="A5" s="11">
        <v>2</v>
      </c>
      <c r="B5" s="11">
        <v>1</v>
      </c>
      <c r="C5" s="11">
        <v>1</v>
      </c>
      <c r="D5" s="11" t="s">
        <v>250</v>
      </c>
      <c r="E5" s="11" t="s">
        <v>38</v>
      </c>
      <c r="F5" s="12" t="s">
        <v>251</v>
      </c>
      <c r="G5" s="13">
        <v>1</v>
      </c>
      <c r="H5" s="14"/>
      <c r="I5" s="14"/>
      <c r="J5" s="14">
        <v>1</v>
      </c>
      <c r="K5" s="15">
        <v>3</v>
      </c>
      <c r="L5" s="15" t="str">
        <f>_xlfn.DISPIMG("ID_B1E5BBB75DF144E6BCE87AD7FFB08D41",1)</f>
        <v>=DISPIMG("ID_B1E5BBB75DF144E6BCE87AD7FFB08D41",1)</v>
      </c>
    </row>
  </sheetData>
  <dataValidations count="1">
    <dataValidation type="list" allowBlank="1" showInputMessage="1" showErrorMessage="1" sqref="C4:K4 M4:N4">
      <formula1>数据类型!$B$2:$B$51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38"/>
  <sheetViews>
    <sheetView workbookViewId="0">
      <selection activeCell="B2" sqref="B2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5">
      <c r="A2" s="2">
        <v>1</v>
      </c>
      <c r="B2" s="2" t="s">
        <v>36</v>
      </c>
      <c r="C2" s="2" t="s">
        <v>257</v>
      </c>
      <c r="D2" s="2" t="s">
        <v>258</v>
      </c>
      <c r="E2" s="2" t="s">
        <v>259</v>
      </c>
    </row>
    <row r="3" spans="1:5">
      <c r="A3" s="2">
        <v>2</v>
      </c>
      <c r="B3" s="2" t="s">
        <v>260</v>
      </c>
      <c r="C3" s="2" t="s">
        <v>261</v>
      </c>
      <c r="D3" s="2" t="s">
        <v>262</v>
      </c>
      <c r="E3" s="2" t="s">
        <v>263</v>
      </c>
    </row>
    <row r="4" spans="1:5">
      <c r="A4" s="2">
        <v>3</v>
      </c>
      <c r="B4" s="2" t="s">
        <v>30</v>
      </c>
      <c r="C4" s="2" t="s">
        <v>261</v>
      </c>
      <c r="D4" s="2" t="s">
        <v>264</v>
      </c>
      <c r="E4" s="2" t="s">
        <v>265</v>
      </c>
    </row>
    <row r="5" spans="1:5">
      <c r="A5" s="2">
        <v>4</v>
      </c>
      <c r="B5" s="2" t="s">
        <v>266</v>
      </c>
      <c r="C5" s="2" t="s">
        <v>261</v>
      </c>
      <c r="D5" s="2" t="s">
        <v>267</v>
      </c>
      <c r="E5" s="2" t="s">
        <v>268</v>
      </c>
    </row>
    <row r="6" spans="1:5">
      <c r="A6" s="2">
        <v>5</v>
      </c>
      <c r="B6" s="2" t="s">
        <v>269</v>
      </c>
      <c r="C6" s="2" t="s">
        <v>261</v>
      </c>
      <c r="D6" s="2" t="s">
        <v>270</v>
      </c>
      <c r="E6" s="2" t="s">
        <v>271</v>
      </c>
    </row>
    <row r="7" spans="1:5">
      <c r="A7" s="2">
        <v>6</v>
      </c>
      <c r="B7" s="2" t="s">
        <v>31</v>
      </c>
      <c r="C7" s="2"/>
      <c r="D7" s="2" t="s">
        <v>272</v>
      </c>
      <c r="E7" s="2" t="s">
        <v>273</v>
      </c>
    </row>
    <row r="8" spans="1:5">
      <c r="A8" s="2">
        <v>7</v>
      </c>
      <c r="B8" s="2" t="s">
        <v>274</v>
      </c>
      <c r="C8" s="2" t="s">
        <v>275</v>
      </c>
      <c r="D8" s="2" t="s">
        <v>276</v>
      </c>
      <c r="E8" s="2" t="s">
        <v>277</v>
      </c>
    </row>
    <row r="9" spans="1:5">
      <c r="A9" s="2">
        <v>8</v>
      </c>
      <c r="B9" s="2" t="s">
        <v>278</v>
      </c>
      <c r="C9" s="2" t="s">
        <v>275</v>
      </c>
      <c r="D9" s="2" t="s">
        <v>279</v>
      </c>
      <c r="E9" s="2" t="s">
        <v>280</v>
      </c>
    </row>
    <row r="10" spans="1:5">
      <c r="A10" s="2">
        <v>9</v>
      </c>
      <c r="B10" s="2" t="s">
        <v>281</v>
      </c>
      <c r="C10" s="2" t="s">
        <v>275</v>
      </c>
      <c r="D10" s="2" t="s">
        <v>282</v>
      </c>
      <c r="E10" s="2" t="s">
        <v>283</v>
      </c>
    </row>
    <row r="11" spans="1:5">
      <c r="A11" s="2">
        <v>10</v>
      </c>
      <c r="B11" s="2" t="s">
        <v>284</v>
      </c>
      <c r="C11" s="2" t="s">
        <v>275</v>
      </c>
      <c r="D11" s="2" t="s">
        <v>285</v>
      </c>
      <c r="E11" s="2" t="s">
        <v>286</v>
      </c>
    </row>
    <row r="12" spans="1:5">
      <c r="A12" s="2">
        <v>11</v>
      </c>
      <c r="B12" s="2" t="s">
        <v>287</v>
      </c>
      <c r="C12" s="2" t="s">
        <v>275</v>
      </c>
      <c r="D12" s="2" t="s">
        <v>288</v>
      </c>
      <c r="E12" s="2" t="s">
        <v>289</v>
      </c>
    </row>
    <row r="13" spans="1:4">
      <c r="A13" s="2">
        <v>12</v>
      </c>
      <c r="B13" s="2" t="s">
        <v>290</v>
      </c>
      <c r="C13" s="2" t="s">
        <v>275</v>
      </c>
      <c r="D13" s="2" t="s">
        <v>291</v>
      </c>
    </row>
    <row r="14" spans="1:3">
      <c r="A14" s="2">
        <v>13</v>
      </c>
      <c r="B14" s="2" t="s">
        <v>292</v>
      </c>
      <c r="C14" s="2" t="s">
        <v>293</v>
      </c>
    </row>
    <row r="15" spans="1:3">
      <c r="A15" s="2">
        <v>14</v>
      </c>
      <c r="B15" s="2" t="s">
        <v>294</v>
      </c>
      <c r="C15" s="2" t="s">
        <v>293</v>
      </c>
    </row>
    <row r="16" spans="1:3">
      <c r="A16" s="2">
        <v>15</v>
      </c>
      <c r="B16" s="2" t="s">
        <v>295</v>
      </c>
      <c r="C16" s="2" t="s">
        <v>293</v>
      </c>
    </row>
    <row r="17" spans="1:3">
      <c r="A17" s="2">
        <v>16</v>
      </c>
      <c r="B17" s="2" t="s">
        <v>296</v>
      </c>
      <c r="C17" s="2" t="s">
        <v>293</v>
      </c>
    </row>
    <row r="18" spans="1:3">
      <c r="A18" s="2">
        <v>17</v>
      </c>
      <c r="B18" s="2" t="s">
        <v>297</v>
      </c>
      <c r="C18" s="2" t="s">
        <v>293</v>
      </c>
    </row>
    <row r="19" spans="1:3">
      <c r="A19" s="2">
        <v>18</v>
      </c>
      <c r="B19" s="2" t="s">
        <v>298</v>
      </c>
      <c r="C19" s="2" t="s">
        <v>293</v>
      </c>
    </row>
    <row r="20" spans="1:3">
      <c r="A20" s="2">
        <v>19</v>
      </c>
      <c r="B20" s="2" t="s">
        <v>299</v>
      </c>
      <c r="C20" s="2" t="s">
        <v>275</v>
      </c>
    </row>
    <row r="21" spans="1:3">
      <c r="A21" s="2">
        <v>20</v>
      </c>
      <c r="B21" s="2" t="s">
        <v>300</v>
      </c>
      <c r="C21" s="2" t="s">
        <v>275</v>
      </c>
    </row>
    <row r="22" spans="1:3">
      <c r="A22" s="2">
        <v>21</v>
      </c>
      <c r="B22" s="2" t="s">
        <v>301</v>
      </c>
      <c r="C22" s="2" t="s">
        <v>275</v>
      </c>
    </row>
    <row r="23" spans="1:3">
      <c r="A23" s="2">
        <v>22</v>
      </c>
      <c r="B23" s="2" t="s">
        <v>302</v>
      </c>
      <c r="C23" s="2" t="s">
        <v>275</v>
      </c>
    </row>
    <row r="24" spans="1:3">
      <c r="A24" s="2">
        <v>23</v>
      </c>
      <c r="B24" s="2" t="s">
        <v>34</v>
      </c>
      <c r="C24" s="2" t="s">
        <v>275</v>
      </c>
    </row>
    <row r="25" spans="1:3">
      <c r="A25" s="2">
        <v>24</v>
      </c>
      <c r="B25" s="2" t="s">
        <v>303</v>
      </c>
      <c r="C25" s="2" t="s">
        <v>275</v>
      </c>
    </row>
    <row r="26" spans="1:5">
      <c r="A26" s="2">
        <v>25</v>
      </c>
      <c r="B26" s="2" t="s">
        <v>304</v>
      </c>
      <c r="C26" s="2" t="s">
        <v>305</v>
      </c>
      <c r="D26" s="2" t="s">
        <v>306</v>
      </c>
      <c r="E26" s="2" t="s">
        <v>127</v>
      </c>
    </row>
    <row r="27" spans="1:5">
      <c r="A27" s="2">
        <v>26</v>
      </c>
      <c r="B27" s="2" t="s">
        <v>33</v>
      </c>
      <c r="C27" s="2" t="s">
        <v>307</v>
      </c>
      <c r="D27" s="2" t="s">
        <v>308</v>
      </c>
      <c r="E27" s="2" t="s">
        <v>309</v>
      </c>
    </row>
    <row r="28" spans="1:5">
      <c r="A28" s="2">
        <v>27</v>
      </c>
      <c r="B28" s="2" t="s">
        <v>310</v>
      </c>
      <c r="C28" s="2" t="s">
        <v>275</v>
      </c>
      <c r="D28" s="2" t="s">
        <v>311</v>
      </c>
      <c r="E28" s="2" t="s">
        <v>312</v>
      </c>
    </row>
    <row r="29" spans="1:5">
      <c r="A29" s="2">
        <v>28</v>
      </c>
      <c r="B29" s="2" t="s">
        <v>313</v>
      </c>
      <c r="C29" s="2" t="s">
        <v>275</v>
      </c>
      <c r="D29" s="2" t="s">
        <v>314</v>
      </c>
      <c r="E29" s="2" t="s">
        <v>315</v>
      </c>
    </row>
    <row r="30" spans="1:4">
      <c r="A30" s="2">
        <v>29</v>
      </c>
      <c r="B30" s="2" t="s">
        <v>35</v>
      </c>
      <c r="C30" s="2" t="s">
        <v>316</v>
      </c>
      <c r="D30" s="2" t="s">
        <v>317</v>
      </c>
    </row>
    <row r="31" spans="1:5">
      <c r="A31" s="2">
        <v>30</v>
      </c>
      <c r="B31" s="2" t="s">
        <v>32</v>
      </c>
      <c r="C31" s="2" t="s">
        <v>307</v>
      </c>
      <c r="D31" s="2" t="s">
        <v>318</v>
      </c>
      <c r="E31" s="2" t="s">
        <v>319</v>
      </c>
    </row>
    <row r="32" spans="1:5">
      <c r="A32" s="2">
        <v>31</v>
      </c>
      <c r="B32" s="2" t="s">
        <v>320</v>
      </c>
      <c r="C32" s="2" t="s">
        <v>261</v>
      </c>
      <c r="D32" s="2" t="s">
        <v>321</v>
      </c>
      <c r="E32" s="2" t="s">
        <v>322</v>
      </c>
    </row>
    <row r="33" spans="1:5">
      <c r="A33" s="2">
        <v>32</v>
      </c>
      <c r="B33" s="2" t="s">
        <v>323</v>
      </c>
      <c r="C33" s="2" t="s">
        <v>324</v>
      </c>
      <c r="D33" s="2" t="s">
        <v>325</v>
      </c>
      <c r="E33" s="2" t="s">
        <v>324</v>
      </c>
    </row>
    <row r="34" spans="1:5">
      <c r="A34" s="2">
        <v>33</v>
      </c>
      <c r="B34" s="2" t="s">
        <v>326</v>
      </c>
      <c r="C34" s="2" t="s">
        <v>327</v>
      </c>
      <c r="D34" s="2" t="s">
        <v>328</v>
      </c>
      <c r="E34" s="2" t="s">
        <v>327</v>
      </c>
    </row>
    <row r="35" spans="1:5">
      <c r="A35" s="2">
        <v>34</v>
      </c>
      <c r="B35" s="2" t="s">
        <v>329</v>
      </c>
      <c r="C35" s="2" t="s">
        <v>275</v>
      </c>
      <c r="D35" s="2" t="s">
        <v>330</v>
      </c>
      <c r="E35" s="2" t="s">
        <v>319</v>
      </c>
    </row>
    <row r="36" spans="1:5">
      <c r="A36" s="2">
        <v>35</v>
      </c>
      <c r="B36" s="2" t="s">
        <v>331</v>
      </c>
      <c r="C36" s="2"/>
      <c r="D36" s="2" t="s">
        <v>332</v>
      </c>
      <c r="E36" s="2" t="s">
        <v>333</v>
      </c>
    </row>
    <row r="37" spans="1:4">
      <c r="A37" s="2">
        <v>36</v>
      </c>
      <c r="B37" s="2" t="s">
        <v>334</v>
      </c>
      <c r="C37" s="2"/>
      <c r="D37" s="2" t="s">
        <v>335</v>
      </c>
    </row>
    <row r="38" spans="1:5">
      <c r="A38" s="2">
        <v>37</v>
      </c>
      <c r="B38" s="2" t="s">
        <v>336</v>
      </c>
      <c r="C38" s="2" t="s">
        <v>275</v>
      </c>
      <c r="D38" s="2" t="s">
        <v>337</v>
      </c>
      <c r="E38" s="2" t="s">
        <v>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cfg_AnimaUnit2_单位帧动画配置</vt:lpstr>
      <vt:lpstr>cfg_AnimaBuild2_建筑动画</vt:lpstr>
      <vt:lpstr>cfg_AnimaTower2_炮塔动画</vt:lpstr>
      <vt:lpstr>cfg_AnimaWorker2_无人机动画</vt:lpstr>
      <vt:lpstr>cfg_AnimaWeapon2_武器动画</vt:lpstr>
      <vt:lpstr>cfg_AnimaExplode2_爆炸动画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企业用户_679568696</cp:lastModifiedBy>
  <dcterms:created xsi:type="dcterms:W3CDTF">2023-05-12T11:15:00Z</dcterms:created>
  <dcterms:modified xsi:type="dcterms:W3CDTF">2025-06-29T13:22:44Z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D618D8C7923F446D88F8F55AE3288232_12</vt:lpwstr>
  </property>
</Properties>
</file>