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B967F5BF18684EFFA6C6E0F02372A10A" descr="小型作战单元标准一型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632045" y="4000500"/>
          <a:ext cx="2358390" cy="590550"/>
        </a:xfrm>
        <a:prstGeom prst="rect">
          <a:avLst/>
        </a:prstGeom>
      </xdr:spPr>
    </xdr:pic>
  </etc:cellImage>
  <etc:cellImage>
    <xdr:pic>
      <xdr:nvPicPr>
        <xdr:cNvPr id="7" name="ID_DE7940C7BC2D4D46915E35BA3143081A" descr="小型作战单元标准六型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337405" y="4601210"/>
          <a:ext cx="758190" cy="448310"/>
        </a:xfrm>
        <a:prstGeom prst="rect">
          <a:avLst/>
        </a:prstGeom>
      </xdr:spPr>
    </xdr:pic>
  </etc:cellImage>
  <etc:cellImage>
    <xdr:pic>
      <xdr:nvPicPr>
        <xdr:cNvPr id="53" name="ID_94A20FBD29F04F919BDAD705B5DDAFD9" descr="人形-停止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365085" y="6316980"/>
          <a:ext cx="228600" cy="190500"/>
        </a:xfrm>
        <a:prstGeom prst="rect">
          <a:avLst/>
        </a:prstGeom>
      </xdr:spPr>
    </xdr:pic>
  </etc:cellImage>
  <etc:cellImage>
    <xdr:pic>
      <xdr:nvPicPr>
        <xdr:cNvPr id="52" name="ID_12BB2E94123C4C889F55194AEAB0BE41" descr="人形-走路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003135" y="5212080"/>
          <a:ext cx="1833245" cy="190500"/>
        </a:xfrm>
        <a:prstGeom prst="rect">
          <a:avLst/>
        </a:prstGeom>
      </xdr:spPr>
    </xdr:pic>
  </etc:cellImage>
  <etc:cellImage>
    <xdr:pic>
      <xdr:nvPicPr>
        <xdr:cNvPr id="111" name="ID_30C6E71D5F8A4B8CBCAEC4B3A03CCB35" descr="中型单位履带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394430" y="7374890"/>
          <a:ext cx="2513330" cy="572135"/>
        </a:xfrm>
        <a:prstGeom prst="rect">
          <a:avLst/>
        </a:prstGeom>
      </xdr:spPr>
    </xdr:pic>
  </etc:cellImage>
  <etc:cellImage>
    <xdr:pic>
      <xdr:nvPicPr>
        <xdr:cNvPr id="45" name="ID_968254E67A7E413FA6C6392FB8D12D90" descr="推土机外壳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6219170" y="7769860"/>
          <a:ext cx="2743200" cy="643890"/>
        </a:xfrm>
        <a:prstGeom prst="rect">
          <a:avLst/>
        </a:prstGeom>
      </xdr:spPr>
    </xdr:pic>
  </etc:cellImage>
  <etc:cellImage>
    <xdr:pic>
      <xdr:nvPicPr>
        <xdr:cNvPr id="62" name="ID_C3370F0CE2EC4913AFD904E563492CCF" descr="钻头外壳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6193135" y="7573645"/>
          <a:ext cx="2514600" cy="643890"/>
        </a:xfrm>
        <a:prstGeom prst="rect">
          <a:avLst/>
        </a:prstGeom>
      </xdr:spPr>
    </xdr:pic>
  </etc:cellImage>
  <etc:cellImage>
    <xdr:pic>
      <xdr:nvPicPr>
        <xdr:cNvPr id="100" name="ID_A6348C79F2B4424382DC8D2BF6803C1B" descr="翻越者底盘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6154400" y="11091545"/>
          <a:ext cx="1368425" cy="307340"/>
        </a:xfrm>
        <a:prstGeom prst="rect">
          <a:avLst/>
        </a:prstGeom>
      </xdr:spPr>
    </xdr:pic>
  </etc:cellImage>
  <etc:cellImage>
    <xdr:pic>
      <xdr:nvPicPr>
        <xdr:cNvPr id="75" name="ID_D8DFF925EEBC4E2C8E10FDC93251A357" descr="小胶囊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6360775" y="12364720"/>
          <a:ext cx="1750060" cy="533400"/>
        </a:xfrm>
        <a:prstGeom prst="rect">
          <a:avLst/>
        </a:prstGeom>
      </xdr:spPr>
    </xdr:pic>
  </etc:cellImage>
  <etc:cellImage>
    <xdr:pic>
      <xdr:nvPicPr>
        <xdr:cNvPr id="121" name="ID_68ACDB4BE86A41398BAC6CC0CF9FE8D3" descr="速射战车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6468725" y="12609830"/>
          <a:ext cx="1901190" cy="565785"/>
        </a:xfrm>
        <a:prstGeom prst="rect">
          <a:avLst/>
        </a:prstGeom>
      </xdr:spPr>
    </xdr:pic>
  </etc:cellImage>
  <etc:cellImage>
    <xdr:pic>
      <xdr:nvPicPr>
        <xdr:cNvPr id="122" name="ID_FB903126289E4CBF83E29EC6AD06E18A" descr="臼炮战车_底盘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6551910" y="13268960"/>
          <a:ext cx="1901190" cy="565785"/>
        </a:xfrm>
        <a:prstGeom prst="rect">
          <a:avLst/>
        </a:prstGeom>
      </xdr:spPr>
    </xdr:pic>
  </etc:cellImage>
  <etc:cellImage>
    <xdr:pic>
      <xdr:nvPicPr>
        <xdr:cNvPr id="118" name="ID_FF7E28104CED49C5B8A6A806119BEA02" descr="小透明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8478500" y="5247640"/>
          <a:ext cx="9525" cy="10160"/>
        </a:xfrm>
        <a:prstGeom prst="rect">
          <a:avLst/>
        </a:prstGeom>
      </xdr:spPr>
    </xdr:pic>
  </etc:cellImage>
  <etc:cellImage>
    <xdr:pic>
      <xdr:nvPicPr>
        <xdr:cNvPr id="136" name="ID_3AAEA95A69F54B97865534A3BDE12DFB" descr="怒火级-Sheet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6269970" y="16685895"/>
          <a:ext cx="1446530" cy="1322070"/>
        </a:xfrm>
        <a:prstGeom prst="rect">
          <a:avLst/>
        </a:prstGeom>
      </xdr:spPr>
    </xdr:pic>
  </etc:cellImage>
  <etc:cellImage>
    <xdr:pic>
      <xdr:nvPicPr>
        <xdr:cNvPr id="125" name="ID_44A23E268BED40B5B1693FBC6A1BA9BF" descr="怒火级-Sheet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5763875" y="17059275"/>
          <a:ext cx="1446530" cy="1322070"/>
        </a:xfrm>
        <a:prstGeom prst="rect">
          <a:avLst/>
        </a:prstGeom>
      </xdr:spPr>
    </xdr:pic>
  </etc:cellImage>
  <etc:cellImage>
    <xdr:pic>
      <xdr:nvPicPr>
        <xdr:cNvPr id="76" name="ID_63750D3C29DD4D8DBB807115CE41D97B" descr="激光钻头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9337020" y="17915255"/>
          <a:ext cx="1906270" cy="953770"/>
        </a:xfrm>
        <a:prstGeom prst="rect">
          <a:avLst/>
        </a:prstGeom>
      </xdr:spPr>
    </xdr:pic>
  </etc:cellImage>
  <etc:cellImage>
    <xdr:pic>
      <xdr:nvPicPr>
        <xdr:cNvPr id="132" name="ID_76A39E4F9414468A94C167647D626DE5" descr="挖掘钻机2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8971260" y="5763895"/>
          <a:ext cx="10058400" cy="509905"/>
        </a:xfrm>
        <a:prstGeom prst="rect">
          <a:avLst/>
        </a:prstGeom>
      </xdr:spPr>
    </xdr:pic>
  </etc:cellImage>
  <etc:cellImage>
    <xdr:pic>
      <xdr:nvPicPr>
        <xdr:cNvPr id="74" name="ID_28FC262D04334CCB8F6C707E7EECD7EF" descr="激光钻头2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8931890" y="18249265"/>
          <a:ext cx="1906270" cy="945515"/>
        </a:xfrm>
        <a:prstGeom prst="rect">
          <a:avLst/>
        </a:prstGeom>
      </xdr:spPr>
    </xdr:pic>
  </etc:cellImage>
  <etc:cellImage>
    <xdr:pic>
      <xdr:nvPicPr>
        <xdr:cNvPr id="2" name="ID_953FA9BA13B84807942D4B965D9F3D90" descr="熔炉平台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9764375" y="19068415"/>
          <a:ext cx="9144000" cy="1143000"/>
        </a:xfrm>
        <a:prstGeom prst="rect">
          <a:avLst/>
        </a:prstGeom>
      </xdr:spPr>
    </xdr:pic>
  </etc:cellImage>
  <etc:cellImage>
    <xdr:pic>
      <xdr:nvPicPr>
        <xdr:cNvPr id="133" name="ID_2849E231CEDE4C92A242D6FFD5BA405F" descr="挖掘钻机22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9112230" y="5638165"/>
          <a:ext cx="10058400" cy="509905"/>
        </a:xfrm>
        <a:prstGeom prst="rect">
          <a:avLst/>
        </a:prstGeom>
      </xdr:spPr>
    </xdr:pic>
  </etc:cellImage>
  <etc:cellImage>
    <xdr:pic>
      <xdr:nvPicPr>
        <xdr:cNvPr id="134" name="ID_AB9D4DC96CE742E1A0A50D45A2AA6766" descr="挖掘钻机12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9004280" y="5407660"/>
          <a:ext cx="10058400" cy="509905"/>
        </a:xfrm>
        <a:prstGeom prst="rect">
          <a:avLst/>
        </a:prstGeom>
      </xdr:spPr>
    </xdr:pic>
  </etc:cellImage>
  <etc:cellImage>
    <xdr:pic>
      <xdr:nvPicPr>
        <xdr:cNvPr id="6" name="ID_DD4362E8D64A4DA7A3DEFAC97AAEDF1A" descr="挖掘钻机站60帧-140x14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9942175" y="2556510"/>
          <a:ext cx="10058400" cy="6035040"/>
        </a:xfrm>
        <a:prstGeom prst="rect">
          <a:avLst/>
        </a:prstGeom>
      </xdr:spPr>
    </xdr:pic>
  </etc:cellImage>
  <etc:cellImage>
    <xdr:pic>
      <xdr:nvPicPr>
        <xdr:cNvPr id="11" name="ID_D876E00311FB4AB89E35CCDEDDE7B4E6" descr="挖掘钻机站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9761200" y="2803525"/>
          <a:ext cx="1333500" cy="1341120"/>
        </a:xfrm>
        <a:prstGeom prst="rect">
          <a:avLst/>
        </a:prstGeom>
      </xdr:spPr>
    </xdr:pic>
  </etc:cellImage>
  <etc:cellImage>
    <xdr:pic>
      <xdr:nvPicPr>
        <xdr:cNvPr id="16" name="ID_953093CE5DC64DF682773D1A7A51B5F2" descr="防御墙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9934555" y="5554345"/>
          <a:ext cx="383540" cy="387985"/>
        </a:xfrm>
        <a:prstGeom prst="rect">
          <a:avLst/>
        </a:prstGeom>
      </xdr:spPr>
    </xdr:pic>
  </etc:cellImage>
  <etc:cellImage>
    <xdr:pic>
      <xdr:nvPicPr>
        <xdr:cNvPr id="13" name="ID_40EFAF88A7A0411C84CA9DE5A75272EA" descr="挖掘钻机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9942175" y="4848225"/>
          <a:ext cx="758825" cy="762000"/>
        </a:xfrm>
        <a:prstGeom prst="rect">
          <a:avLst/>
        </a:prstGeom>
      </xdr:spPr>
    </xdr:pic>
  </etc:cellImage>
  <etc:cellImage>
    <xdr:pic>
      <xdr:nvPicPr>
        <xdr:cNvPr id="60" name="ID_1F14837EC72B4A5781B452E975BE387C" descr="大型次元传送基站3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9030950" y="21738590"/>
          <a:ext cx="2286000" cy="2299970"/>
        </a:xfrm>
        <a:prstGeom prst="rect">
          <a:avLst/>
        </a:prstGeom>
      </xdr:spPr>
    </xdr:pic>
  </etc:cellImage>
  <etc:cellImage>
    <xdr:pic>
      <xdr:nvPicPr>
        <xdr:cNvPr id="39" name="ID_A831598AEE024989AFC91622758D1395" descr="挖掘钻机2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0189825" y="9410065"/>
          <a:ext cx="762000" cy="762000"/>
        </a:xfrm>
        <a:prstGeom prst="rect">
          <a:avLst/>
        </a:prstGeom>
      </xdr:spPr>
    </xdr:pic>
  </etc:cellImage>
  <etc:cellImage>
    <xdr:pic>
      <xdr:nvPicPr>
        <xdr:cNvPr id="38" name="ID_A6CDDEADAA6348298428BCFD3255F3A6" descr="挖掘钻机3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9932650" y="9619615"/>
          <a:ext cx="762000" cy="762000"/>
        </a:xfrm>
        <a:prstGeom prst="rect">
          <a:avLst/>
        </a:prstGeom>
      </xdr:spPr>
    </xdr:pic>
  </etc:cellImage>
  <etc:cellImage>
    <xdr:pic>
      <xdr:nvPicPr>
        <xdr:cNvPr id="110" name="ID_E10F63FF1C3A40278EBDC94FE1B34676" descr="大型次元传送基站1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9078575" y="18517235"/>
          <a:ext cx="2286000" cy="2299970"/>
        </a:xfrm>
        <a:prstGeom prst="rect">
          <a:avLst/>
        </a:prstGeom>
      </xdr:spPr>
    </xdr:pic>
  </etc:cellImage>
  <etc:cellImage>
    <xdr:pic>
      <xdr:nvPicPr>
        <xdr:cNvPr id="40" name="ID_7E6EB6B24E8D4D7D8A7BAE19C8A3F778" descr="挖掘钻机4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9608800" y="9819640"/>
          <a:ext cx="762000" cy="762000"/>
        </a:xfrm>
        <a:prstGeom prst="rect">
          <a:avLst/>
        </a:prstGeom>
      </xdr:spPr>
    </xdr:pic>
  </etc:cellImage>
  <etc:cellImage>
    <xdr:pic>
      <xdr:nvPicPr>
        <xdr:cNvPr id="36" name="ID_677BB320586148EAA2DA35F198112AF0" descr="布局节点L1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9742150" y="11105515"/>
          <a:ext cx="762000" cy="762000"/>
        </a:xfrm>
        <a:prstGeom prst="rect">
          <a:avLst/>
        </a:prstGeom>
      </xdr:spPr>
    </xdr:pic>
  </etc:cellImage>
  <etc:cellImage>
    <xdr:pic>
      <xdr:nvPicPr>
        <xdr:cNvPr id="35" name="ID_6C2097A45521413CB51F95EC7E7B3CD9" descr="布局节点L2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9570700" y="11305540"/>
          <a:ext cx="762000" cy="762000"/>
        </a:xfrm>
        <a:prstGeom prst="rect">
          <a:avLst/>
        </a:prstGeom>
      </xdr:spPr>
    </xdr:pic>
  </etc:cellImage>
  <etc:cellImage>
    <xdr:pic>
      <xdr:nvPicPr>
        <xdr:cNvPr id="18" name="ID_9F6109CD60FB4EEBBBF797739AFE2B17" descr="大型次元传送基站4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9040475" y="23144480"/>
          <a:ext cx="2286000" cy="2299970"/>
        </a:xfrm>
        <a:prstGeom prst="rect">
          <a:avLst/>
        </a:prstGeom>
      </xdr:spPr>
    </xdr:pic>
  </etc:cellImage>
  <etc:cellImage>
    <xdr:pic>
      <xdr:nvPicPr>
        <xdr:cNvPr id="37" name="ID_5DF70216C8614965A4BCFC81B781581B" descr="布局节点L3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19504025" y="11562715"/>
          <a:ext cx="762000" cy="762000"/>
        </a:xfrm>
        <a:prstGeom prst="rect">
          <a:avLst/>
        </a:prstGeom>
      </xdr:spPr>
    </xdr:pic>
  </etc:cellImage>
  <etc:cellImage>
    <xdr:pic>
      <xdr:nvPicPr>
        <xdr:cNvPr id="57" name="ID_73F4DE47EEE844179263ED728146A1C2" descr="新核心-Sheet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20199350" y="19925665"/>
          <a:ext cx="10058400" cy="628650"/>
        </a:xfrm>
        <a:prstGeom prst="rect">
          <a:avLst/>
        </a:prstGeom>
      </xdr:spPr>
    </xdr:pic>
  </etc:cellImage>
  <etc:cellImage>
    <xdr:pic>
      <xdr:nvPicPr>
        <xdr:cNvPr id="84" name="ID_E399A260CCDA449AAC9C83C36A60B6DB" descr="新核心2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19428460" y="17265015"/>
          <a:ext cx="10038080" cy="625475"/>
        </a:xfrm>
        <a:prstGeom prst="rect">
          <a:avLst/>
        </a:prstGeom>
      </xdr:spPr>
    </xdr:pic>
  </etc:cellImage>
  <etc:cellImage>
    <xdr:pic>
      <xdr:nvPicPr>
        <xdr:cNvPr id="130" name="ID_A44DC50217734F32BA0CD854B536E439" descr="水晶研究站-Sheet4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19373850" y="16411575"/>
          <a:ext cx="10058400" cy="1688465"/>
        </a:xfrm>
        <a:prstGeom prst="rect">
          <a:avLst/>
        </a:prstGeom>
      </xdr:spPr>
    </xdr:pic>
  </etc:cellImage>
  <etc:cellImage>
    <xdr:pic>
      <xdr:nvPicPr>
        <xdr:cNvPr id="34" name="ID_A3659953D7F14B24A7B55E072305A070" descr="大型次元传送基站2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18840450" y="20199350"/>
          <a:ext cx="2286000" cy="2299970"/>
        </a:xfrm>
        <a:prstGeom prst="rect">
          <a:avLst/>
        </a:prstGeom>
      </xdr:spPr>
    </xdr:pic>
  </etc:cellImage>
  <etc:cellImage>
    <xdr:pic>
      <xdr:nvPicPr>
        <xdr:cNvPr id="116" name="ID_406DCE8A3A9041E582B331C4E8C3C4E5" descr="战术地刺3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18247995" y="51335940"/>
          <a:ext cx="1908810" cy="381000"/>
        </a:xfrm>
        <a:prstGeom prst="rect">
          <a:avLst/>
        </a:prstGeom>
      </xdr:spPr>
    </xdr:pic>
  </etc:cellImage>
  <etc:cellImage>
    <xdr:pic>
      <xdr:nvPicPr>
        <xdr:cNvPr id="67" name="ID_BAC5617E697146C89739856C7EA2DE9C" descr="小型炮塔1004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18764250" y="3770630"/>
          <a:ext cx="762000" cy="762000"/>
        </a:xfrm>
        <a:prstGeom prst="rect">
          <a:avLst/>
        </a:prstGeom>
      </xdr:spPr>
    </xdr:pic>
  </etc:cellImage>
  <etc:cellImage>
    <xdr:pic>
      <xdr:nvPicPr>
        <xdr:cNvPr id="68" name="ID_9076BCFFE8B743E291388702EBA3E965" descr="小型炮塔1003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18830925" y="2980055"/>
          <a:ext cx="762000" cy="762000"/>
        </a:xfrm>
        <a:prstGeom prst="rect">
          <a:avLst/>
        </a:prstGeom>
      </xdr:spPr>
    </xdr:pic>
  </etc:cellImage>
  <etc:cellImage>
    <xdr:pic>
      <xdr:nvPicPr>
        <xdr:cNvPr id="69" name="ID_28E1E9AB59E24BEEBD82B4C905FAA529" descr="小型炮塔1002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18764250" y="2143125"/>
          <a:ext cx="762000" cy="762000"/>
        </a:xfrm>
        <a:prstGeom prst="rect">
          <a:avLst/>
        </a:prstGeom>
      </xdr:spPr>
    </xdr:pic>
  </etc:cellImage>
  <etc:cellImage>
    <xdr:pic>
      <xdr:nvPicPr>
        <xdr:cNvPr id="20" name="ID_427E7661D0EA4E048599710A386D6E9D" descr="小型炮塔地基2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19159855" y="6381750"/>
          <a:ext cx="633095" cy="623570"/>
        </a:xfrm>
        <a:prstGeom prst="rect">
          <a:avLst/>
        </a:prstGeom>
      </xdr:spPr>
    </xdr:pic>
  </etc:cellImage>
  <etc:cellImage>
    <xdr:pic>
      <xdr:nvPicPr>
        <xdr:cNvPr id="114" name="ID_982778376AB4490B87694418098DBDE2" descr="战术地刺1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18341975" y="50488850"/>
          <a:ext cx="1908810" cy="381000"/>
        </a:xfrm>
        <a:prstGeom prst="rect">
          <a:avLst/>
        </a:prstGeom>
      </xdr:spPr>
    </xdr:pic>
  </etc:cellImage>
  <etc:cellImage>
    <xdr:pic>
      <xdr:nvPicPr>
        <xdr:cNvPr id="41" name="ID_3281FD42D1254158979FD2F1FEE8CD8C" descr="大型炮塔4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18273395" y="46868080"/>
          <a:ext cx="1528445" cy="1535430"/>
        </a:xfrm>
        <a:prstGeom prst="rect">
          <a:avLst/>
        </a:prstGeom>
      </xdr:spPr>
    </xdr:pic>
  </etc:cellImage>
  <etc:cellImage>
    <xdr:pic>
      <xdr:nvPicPr>
        <xdr:cNvPr id="14" name="ID_B21D2B2A481B469FBBECF51109241B0A" descr="小型炮塔99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18931890" y="6413500"/>
          <a:ext cx="762000" cy="762000"/>
        </a:xfrm>
        <a:prstGeom prst="rect">
          <a:avLst/>
        </a:prstGeom>
      </xdr:spPr>
    </xdr:pic>
  </etc:cellImage>
  <etc:cellImage>
    <xdr:pic>
      <xdr:nvPicPr>
        <xdr:cNvPr id="22" name="ID_5EEEB453049940DEBE73420F1EF0A8EC" descr="小型炮塔101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19010630" y="9054465"/>
          <a:ext cx="762000" cy="762000"/>
        </a:xfrm>
        <a:prstGeom prst="rect">
          <a:avLst/>
        </a:prstGeom>
      </xdr:spPr>
    </xdr:pic>
  </etc:cellImage>
  <etc:cellImage>
    <xdr:pic>
      <xdr:nvPicPr>
        <xdr:cNvPr id="21" name="ID_02B46886133B4720AC873E7ED4924F3B" descr="小型炮塔地基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19152870" y="5954395"/>
          <a:ext cx="633095" cy="623570"/>
        </a:xfrm>
        <a:prstGeom prst="rect">
          <a:avLst/>
        </a:prstGeom>
      </xdr:spPr>
    </xdr:pic>
  </etc:cellImage>
  <etc:cellImage>
    <xdr:pic>
      <xdr:nvPicPr>
        <xdr:cNvPr id="23" name="ID_FA2D31673C634BB78E48C3E3B4AC0738" descr="小型炮塔100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19006185" y="7387590"/>
          <a:ext cx="762000" cy="762000"/>
        </a:xfrm>
        <a:prstGeom prst="rect">
          <a:avLst/>
        </a:prstGeom>
      </xdr:spPr>
    </xdr:pic>
  </etc:cellImage>
  <etc:cellImage>
    <xdr:pic>
      <xdr:nvPicPr>
        <xdr:cNvPr id="19" name="ID_0F4174FFEF3E4C7BAFE8AB4778111C89" descr="小型炮塔地基3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19171920" y="6852285"/>
          <a:ext cx="633095" cy="623570"/>
        </a:xfrm>
        <a:prstGeom prst="rect">
          <a:avLst/>
        </a:prstGeom>
      </xdr:spPr>
    </xdr:pic>
  </etc:cellImage>
  <etc:cellImage>
    <xdr:pic>
      <xdr:nvPicPr>
        <xdr:cNvPr id="24" name="ID_3E72E9DFEEA14803B8AED009C53CB2A5" descr="中型炮塔地基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19328130" y="10162540"/>
          <a:ext cx="1143000" cy="1143000"/>
        </a:xfrm>
        <a:prstGeom prst="rect">
          <a:avLst/>
        </a:prstGeom>
      </xdr:spPr>
    </xdr:pic>
  </etc:cellImage>
  <etc:cellImage>
    <xdr:pic>
      <xdr:nvPicPr>
        <xdr:cNvPr id="31" name="ID_313259228B634A45A49E32D36E6E3980" descr="中型炮塔地基1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18694400" y="11631930"/>
          <a:ext cx="1143000" cy="1143000"/>
        </a:xfrm>
        <a:prstGeom prst="rect">
          <a:avLst/>
        </a:prstGeom>
      </xdr:spPr>
    </xdr:pic>
  </etc:cellImage>
  <etc:cellImage>
    <xdr:pic>
      <xdr:nvPicPr>
        <xdr:cNvPr id="26" name="ID_A7F743AFE2FD46EAA09FF7404F510486" descr="中型炮塔地基2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19076670" y="13349605"/>
          <a:ext cx="1143000" cy="1143000"/>
        </a:xfrm>
        <a:prstGeom prst="rect">
          <a:avLst/>
        </a:prstGeom>
      </xdr:spPr>
    </xdr:pic>
  </etc:cellImage>
  <etc:cellImage>
    <xdr:pic>
      <xdr:nvPicPr>
        <xdr:cNvPr id="25" name="ID_1650E3A3D5A54E14A24702D844F4E9B6" descr="中型炮塔地基3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18909665" y="15037435"/>
          <a:ext cx="1143000" cy="1143000"/>
        </a:xfrm>
        <a:prstGeom prst="rect">
          <a:avLst/>
        </a:prstGeom>
      </xdr:spPr>
    </xdr:pic>
  </etc:cellImage>
  <etc:cellImage>
    <xdr:pic>
      <xdr:nvPicPr>
        <xdr:cNvPr id="30" name="ID_117E4FFD1E004BD08DBB6DF4DC2B8780" descr="大型炮塔地基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19533235" y="15182215"/>
          <a:ext cx="1524000" cy="1524000"/>
        </a:xfrm>
        <a:prstGeom prst="rect">
          <a:avLst/>
        </a:prstGeom>
      </xdr:spPr>
    </xdr:pic>
  </etc:cellImage>
  <etc:cellImage>
    <xdr:pic>
      <xdr:nvPicPr>
        <xdr:cNvPr id="29" name="ID_5EBA871BBDB145CCB718AFBCD11E29DD" descr="大型炮塔地基1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19631025" y="15769590"/>
          <a:ext cx="1524000" cy="1524000"/>
        </a:xfrm>
        <a:prstGeom prst="rect">
          <a:avLst/>
        </a:prstGeom>
      </xdr:spPr>
    </xdr:pic>
  </etc:cellImage>
  <etc:cellImage>
    <xdr:pic>
      <xdr:nvPicPr>
        <xdr:cNvPr id="28" name="ID_C22345BBE7494B58836CA07CC6F588D1" descr="大型炮塔地基2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19223355" y="16000095"/>
          <a:ext cx="1524000" cy="1524000"/>
        </a:xfrm>
        <a:prstGeom prst="rect">
          <a:avLst/>
        </a:prstGeom>
      </xdr:spPr>
    </xdr:pic>
  </etc:cellImage>
  <etc:cellImage>
    <xdr:pic>
      <xdr:nvPicPr>
        <xdr:cNvPr id="27" name="ID_C8F1E574379A4424AEAA3E3B19B99209" descr="大型炮塔地基3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18722340" y="16757650"/>
          <a:ext cx="1524000" cy="1524000"/>
        </a:xfrm>
        <a:prstGeom prst="rect">
          <a:avLst/>
        </a:prstGeom>
      </xdr:spPr>
    </xdr:pic>
  </etc:cellImage>
  <etc:cellImage>
    <xdr:pic>
      <xdr:nvPicPr>
        <xdr:cNvPr id="103" name="ID_B5AFA920A30E479E99069395816C06CC" descr="收解台1-1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18587085" y="24770715"/>
          <a:ext cx="9144000" cy="1151890"/>
        </a:xfrm>
        <a:prstGeom prst="rect">
          <a:avLst/>
        </a:prstGeom>
      </xdr:spPr>
    </xdr:pic>
  </etc:cellImage>
  <etc:cellImage>
    <xdr:pic>
      <xdr:nvPicPr>
        <xdr:cNvPr id="32" name="ID_A4461C8310624320BF13983C26F8BCE0" descr="工程塔基座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19124930" y="26963370"/>
          <a:ext cx="758825" cy="751205"/>
        </a:xfrm>
        <a:prstGeom prst="rect">
          <a:avLst/>
        </a:prstGeom>
      </xdr:spPr>
    </xdr:pic>
  </etc:cellImage>
  <etc:cellImage>
    <xdr:pic>
      <xdr:nvPicPr>
        <xdr:cNvPr id="104" name="ID_F09BB24B5AA043D6A684061B2FDC4FC7" descr="收解台1-2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18649950" y="24988520"/>
          <a:ext cx="9144000" cy="1151890"/>
        </a:xfrm>
        <a:prstGeom prst="rect">
          <a:avLst/>
        </a:prstGeom>
      </xdr:spPr>
    </xdr:pic>
  </etc:cellImage>
  <etc:cellImage>
    <xdr:pic>
      <xdr:nvPicPr>
        <xdr:cNvPr id="108" name="ID_42EE0AF93B8E4A5B93C133F036C2EDF3" descr="收解台1-3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8429605" y="25264110"/>
          <a:ext cx="9144000" cy="1151890"/>
        </a:xfrm>
        <a:prstGeom prst="rect">
          <a:avLst/>
        </a:prstGeom>
      </xdr:spPr>
    </xdr:pic>
  </etc:cellImage>
  <etc:cellImage>
    <xdr:pic>
      <xdr:nvPicPr>
        <xdr:cNvPr id="72" name="ID_D4201C2CC2824EDF9EEBDADAA8AEA548" descr="大型炮塔1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18764250" y="30677485"/>
          <a:ext cx="1143000" cy="1147445"/>
        </a:xfrm>
        <a:prstGeom prst="rect">
          <a:avLst/>
        </a:prstGeom>
      </xdr:spPr>
    </xdr:pic>
  </etc:cellImage>
  <etc:cellImage>
    <xdr:pic>
      <xdr:nvPicPr>
        <xdr:cNvPr id="71" name="ID_CF7A9D4164564103916D72E245DF4AC9" descr="大型炮塔2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18821400" y="32163385"/>
          <a:ext cx="1143000" cy="1147445"/>
        </a:xfrm>
        <a:prstGeom prst="rect">
          <a:avLst/>
        </a:prstGeom>
      </xdr:spPr>
    </xdr:pic>
  </etc:cellImage>
  <etc:cellImage>
    <xdr:pic>
      <xdr:nvPicPr>
        <xdr:cNvPr id="70" name="ID_23762A84435E47B49DCBCBEDF0F495B1" descr="大型炮塔3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18735675" y="33792160"/>
          <a:ext cx="1143000" cy="1147445"/>
        </a:xfrm>
        <a:prstGeom prst="rect">
          <a:avLst/>
        </a:prstGeom>
      </xdr:spPr>
    </xdr:pic>
  </etc:cellImage>
  <etc:cellImage>
    <xdr:pic>
      <xdr:nvPicPr>
        <xdr:cNvPr id="115" name="ID_D11D2B3044C94281AB9999F805AB95C8" descr="战术地刺1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18339435" y="50297715"/>
          <a:ext cx="1908810" cy="381000"/>
        </a:xfrm>
        <a:prstGeom prst="rect">
          <a:avLst/>
        </a:prstGeom>
      </xdr:spPr>
    </xdr:pic>
  </etc:cellImage>
  <etc:cellImage>
    <xdr:pic>
      <xdr:nvPicPr>
        <xdr:cNvPr id="117" name="ID_B7C3E42B95B142C1B360C73D5910D5F2" descr="战术地刺2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18402935" y="50648235"/>
          <a:ext cx="1908810" cy="381000"/>
        </a:xfrm>
        <a:prstGeom prst="rect">
          <a:avLst/>
        </a:prstGeom>
      </xdr:spPr>
    </xdr:pic>
  </etc:cellImage>
  <etc:cellImage>
    <xdr:pic>
      <xdr:nvPicPr>
        <xdr:cNvPr id="102" name="ID_4850B5F71105430AB39F7EA988F0983C" descr="战术地刺2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18354040" y="50825400"/>
          <a:ext cx="1908810" cy="381000"/>
        </a:xfrm>
        <a:prstGeom prst="rect">
          <a:avLst/>
        </a:prstGeom>
      </xdr:spPr>
    </xdr:pic>
  </etc:cellImage>
  <etc:cellImage>
    <xdr:pic>
      <xdr:nvPicPr>
        <xdr:cNvPr id="101" name="ID_F85E9283C1004E089C775E0CC260AD93" descr="战术地刺3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18343245" y="51142265"/>
          <a:ext cx="1908810" cy="3810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<sst xmlns="http://schemas.openxmlformats.org/spreadsheetml/2006/main" count="732" uniqueCount="191">
  <si>
    <t>该表用于配置实体的帧动画
数据不想填就写 #BASEVALUE</t>
  </si>
  <si>
    <t>实体id
单位</t>
  </si>
  <si>
    <t>帧动画类型
1 默认动画
2 移动动画
3 静止攻击动画
6 移动攻击动画
10 死亡动画
播放时发现没有该动画就播放默认动画</t>
  </si>
  <si>
    <t>帧动画描述</t>
  </si>
  <si>
    <t>帧图坐标</t>
  </si>
  <si>
    <t>单个帧图
长宽（横纵）</t>
  </si>
  <si>
    <t>帧图最大序号
第一张图是1</t>
  </si>
  <si>
    <t>帧图大小
（横,纵）</t>
  </si>
  <si>
    <t>播放时，偏移中心的值
（横,竖）</t>
  </si>
  <si>
    <t>各帧相对持续时间
各帧默认为1
持续时间为1的帧的显示长度是持续时间为2的帧的两倍
例子:(1,2)|(3,1)
表示第一帧相对持续时间为2
表示第三帧相对持续时间为1</t>
  </si>
  <si>
    <t>设置动画播放速度
5是默认值，表示一秒5帧</t>
  </si>
  <si>
    <t>帧图</t>
  </si>
  <si>
    <t>不水平翻转
不填默认为True</t>
  </si>
  <si>
    <t>不垂直翻转
不填默认为True</t>
  </si>
  <si>
    <t>字段导出设置</t>
  </si>
  <si>
    <t>字段名称</t>
  </si>
  <si>
    <t>ObjectId</t>
  </si>
  <si>
    <t>AnimaType</t>
  </si>
  <si>
    <t>FrameAnimaDes</t>
  </si>
  <si>
    <t>Coords</t>
  </si>
  <si>
    <t>LengWidth</t>
  </si>
  <si>
    <t>MaxIndex</t>
  </si>
  <si>
    <t>Size</t>
  </si>
  <si>
    <t>#Offset</t>
  </si>
  <si>
    <t>#RelativeList</t>
  </si>
  <si>
    <t>#SpeedFps</t>
  </si>
  <si>
    <t>Picture</t>
  </si>
  <si>
    <t>#FlipH</t>
  </si>
  <si>
    <t>#FlipV</t>
  </si>
  <si>
    <t>数据类型</t>
  </si>
  <si>
    <t>INT</t>
  </si>
  <si>
    <t>STR</t>
  </si>
  <si>
    <t>Vector2I</t>
  </si>
  <si>
    <t>POINT</t>
  </si>
  <si>
    <t>&lt;(FLOAT)&gt;</t>
  </si>
  <si>
    <t>PNG</t>
  </si>
  <si>
    <t>BOOL</t>
  </si>
  <si>
    <t>单位默认动画</t>
  </si>
  <si>
    <t>#BASEVALUE</t>
  </si>
  <si>
    <t>(20,48)</t>
  </si>
  <si>
    <t>（4,1）</t>
  </si>
  <si>
    <t>单位移动动画</t>
  </si>
  <si>
    <t>(62,63)</t>
  </si>
  <si>
    <t>人型</t>
  </si>
  <si>
    <t>(24,20)</t>
  </si>
  <si>
    <t>（1,1）</t>
  </si>
  <si>
    <t>（8,1）</t>
  </si>
  <si>
    <t>枪手</t>
  </si>
  <si>
    <t>(66,60)</t>
  </si>
  <si>
    <t>钻头外壳</t>
  </si>
  <si>
    <t>(66,67)</t>
  </si>
  <si>
    <t>推土机外壳</t>
  </si>
  <si>
    <t>(72,67)</t>
  </si>
  <si>
    <t>翻越者底盘</t>
  </si>
  <si>
    <t>(36,33)</t>
  </si>
  <si>
    <t>好战者机壳</t>
  </si>
  <si>
    <t>刺击者机壳</t>
  </si>
  <si>
    <t>胶囊</t>
  </si>
  <si>
    <t>（46,56）</t>
  </si>
  <si>
    <t>速射战车</t>
  </si>
  <si>
    <t>（50,60）</t>
  </si>
  <si>
    <t>臼炮战车</t>
  </si>
  <si>
    <t>8004</t>
  </si>
  <si>
    <t>等离子</t>
  </si>
  <si>
    <t>(1,1)</t>
  </si>
  <si>
    <t>1</t>
  </si>
  <si>
    <t>怒火级陆行舰</t>
  </si>
  <si>
    <t>（38,140）</t>
  </si>
  <si>
    <t>4</t>
  </si>
  <si>
    <t>实体id
建筑</t>
  </si>
  <si>
    <t>帧动画类型
1 默认动画
5 工作动画
10 死亡动画
播放时发现没有该动画就播放默认动画</t>
  </si>
  <si>
    <t>帧图最大序号（帧）
第一张图是1</t>
  </si>
  <si>
    <t>播放时,偏移中心的值
（横,竖）</t>
  </si>
  <si>
    <t>测试</t>
  </si>
  <si>
    <t>大型挖掘钻机-闲置</t>
  </si>
  <si>
    <t>（140,140）</t>
  </si>
  <si>
    <t>大型挖掘钻机-工作</t>
  </si>
  <si>
    <t>（10,6）</t>
  </si>
  <si>
    <t>挖掘钻机-闲置</t>
  </si>
  <si>
    <t>(80,80)</t>
  </si>
  <si>
    <t>挖掘钻机1</t>
  </si>
  <si>
    <t>（20,1）</t>
  </si>
  <si>
    <t>挖掘钻机2</t>
  </si>
  <si>
    <t>挖掘钻机3</t>
  </si>
  <si>
    <t>防御墙</t>
  </si>
  <si>
    <t>(40,40)</t>
  </si>
  <si>
    <t>防御墙LV1</t>
  </si>
  <si>
    <t>防御墙LV2</t>
  </si>
  <si>
    <t>防御墙LV3</t>
  </si>
  <si>
    <t>水晶提取器LV1</t>
  </si>
  <si>
    <t>水晶提取器LV2</t>
  </si>
  <si>
    <t>水晶提取器LV3</t>
  </si>
  <si>
    <t>次元凝练器LV1</t>
  </si>
  <si>
    <t>次元凝练器LV2</t>
  </si>
  <si>
    <t>次元凝练器LV3</t>
  </si>
  <si>
    <t>布局节点LV1</t>
  </si>
  <si>
    <t>布局节点LV2</t>
  </si>
  <si>
    <t>布局节点LV3</t>
  </si>
  <si>
    <t>核心节点</t>
  </si>
  <si>
    <t>(160,160)</t>
  </si>
  <si>
    <t>（16,1）</t>
  </si>
  <si>
    <t>熔炉平台LV1</t>
  </si>
  <si>
    <t>(120,120)</t>
  </si>
  <si>
    <t>水晶研究站</t>
  </si>
  <si>
    <t>(400,400)</t>
  </si>
  <si>
    <t>（6,1）</t>
  </si>
  <si>
    <t>大型激光钻头左</t>
  </si>
  <si>
    <t>(200,100)</t>
  </si>
  <si>
    <t>大型激光钻头右</t>
  </si>
  <si>
    <t>大型次元传送基站1</t>
  </si>
  <si>
    <t>(240,240)</t>
  </si>
  <si>
    <t>大型次元传送基站2</t>
  </si>
  <si>
    <t>大型次元传送基站3</t>
  </si>
  <si>
    <t>大型次元传送基站4</t>
  </si>
  <si>
    <t>实体id
炮塔</t>
  </si>
  <si>
    <t>帧动画类型
0 建造时动画
1 默认动画
3 攻击动画
4 装填动画
10 死亡动画
播放时发现没有该动画就播放默认动画</t>
  </si>
  <si>
    <t>单个帧图
长宽(横纵)</t>
  </si>
  <si>
    <t>帧图大小
(横,纵)</t>
  </si>
  <si>
    <t>播放时，偏移中心的值
(横,竖)</t>
  </si>
  <si>
    <t>射击塔LV1</t>
  </si>
  <si>
    <t>5</t>
  </si>
  <si>
    <t>射击塔LV2</t>
  </si>
  <si>
    <t>射击塔LV3</t>
  </si>
  <si>
    <t>小型基础炮塔基座1级</t>
  </si>
  <si>
    <t>埋地小型基础炮塔基座1级</t>
  </si>
  <si>
    <t>小型基础炮塔基座2级</t>
  </si>
  <si>
    <t>埋地小型基础炮塔基座2级</t>
  </si>
  <si>
    <t>小型基础炮塔基座3级</t>
  </si>
  <si>
    <t>埋地小型基础炮塔基座3级</t>
  </si>
  <si>
    <t>中型基础炮塔基座1级</t>
  </si>
  <si>
    <t>埋地中型基础炮塔基座1级</t>
  </si>
  <si>
    <t>中型基础炮塔基座2级</t>
  </si>
  <si>
    <t>埋地中型基础炮塔基座2级</t>
  </si>
  <si>
    <t>中型基础炮塔基座3级</t>
  </si>
  <si>
    <t>埋地中型基础炮塔基座3级</t>
  </si>
  <si>
    <t>大型基础炮塔基座1级</t>
  </si>
  <si>
    <t>埋地大型基础炮塔基座1级</t>
  </si>
  <si>
    <t>大型基础炮塔基座2级</t>
  </si>
  <si>
    <t>埋地大型基础炮塔基座2级</t>
  </si>
  <si>
    <t>大型基础炮塔基座3级</t>
  </si>
  <si>
    <t>埋地大型基础炮塔基座3级</t>
  </si>
  <si>
    <t>收解台支架1</t>
  </si>
  <si>
    <t>8</t>
  </si>
  <si>
    <t>(8,1)</t>
  </si>
  <si>
    <t>10</t>
  </si>
  <si>
    <t>收解台支架2</t>
  </si>
  <si>
    <t>收解台支架3</t>
  </si>
  <si>
    <t>治疗工程塔基座</t>
  </si>
  <si>
    <t>机枪塔LV1</t>
  </si>
  <si>
    <t>光子塔LV1</t>
  </si>
  <si>
    <t>光子塔LV2</t>
  </si>
  <si>
    <t>光子塔LV3</t>
  </si>
  <si>
    <t>射空塔LV1</t>
  </si>
  <si>
    <t>射空塔LV2</t>
  </si>
  <si>
    <t>射空塔LV3</t>
  </si>
  <si>
    <t>迫击炮塔LV1</t>
  </si>
  <si>
    <t>迫击炮塔LV2</t>
  </si>
  <si>
    <t>迫击炮塔LV3</t>
  </si>
  <si>
    <t>喷火塔LV1</t>
  </si>
  <si>
    <t>喷火塔LV2</t>
  </si>
  <si>
    <t>喷火塔LV3</t>
  </si>
  <si>
    <t>破甲塔LV1</t>
  </si>
  <si>
    <t>100102</t>
  </si>
  <si>
    <t>破甲塔LV2</t>
  </si>
  <si>
    <t>100103</t>
  </si>
  <si>
    <t>破甲塔LV3</t>
  </si>
  <si>
    <t>散弹塔LV1</t>
  </si>
  <si>
    <t>100202</t>
  </si>
  <si>
    <t>散弹塔LV2</t>
  </si>
  <si>
    <t>100203</t>
  </si>
  <si>
    <t>散弹塔LV3</t>
  </si>
  <si>
    <t>101201</t>
  </si>
  <si>
    <t>导弹无人机塔LV1</t>
  </si>
  <si>
    <t>101202</t>
  </si>
  <si>
    <t>导弹无人机塔LV2</t>
  </si>
  <si>
    <t>101203</t>
  </si>
  <si>
    <t>导弹无人机塔LV3</t>
  </si>
  <si>
    <t>100401</t>
  </si>
  <si>
    <t>镇压塔</t>
  </si>
  <si>
    <t>0</t>
  </si>
  <si>
    <t>100601</t>
  </si>
  <si>
    <t>分解塔</t>
  </si>
  <si>
    <t>闪耀塔</t>
  </si>
  <si>
    <t>100801</t>
  </si>
  <si>
    <t>炼狱炮塔</t>
  </si>
  <si>
    <t>(16,1)</t>
  </si>
  <si>
    <t>战术地刺</t>
  </si>
  <si>
    <t>(5,1)</t>
  </si>
  <si>
    <t>3</t>
  </si>
  <si>
    <t>(2,6)|(3,3)|(4,2)</t>
  </si>
  <si>
    <t>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</si>
</sst>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9.75"/>
      <color theme="1"/>
      <name val="Tahoma"/>
      <charset val="134"/>
    </font>
    <font>
      <b/>
      <sz val="12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5" borderId="1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2">
      <alignment vertical="center"/>
    </xf>
    <xf numFmtId="0" fontId="14" fillId="0" borderId="2">
      <alignment vertical="center"/>
    </xf>
    <xf numFmtId="0" fontId="15" fillId="0" borderId="3">
      <alignment vertical="center"/>
    </xf>
    <xf numFmtId="0" fontId="15" fillId="0" borderId="0">
      <alignment vertical="center"/>
    </xf>
    <xf numFmtId="0" fontId="16" fillId="6" borderId="4">
      <alignment vertical="center"/>
    </xf>
    <xf numFmtId="0" fontId="17" fillId="7" borderId="5">
      <alignment vertical="center"/>
    </xf>
    <xf numFmtId="0" fontId="18" fillId="7" borderId="4">
      <alignment vertical="center"/>
    </xf>
    <xf numFmtId="0" fontId="19" fillId="8" borderId="6">
      <alignment vertical="center"/>
    </xf>
    <xf numFmtId="0" fontId="20" fillId="0" borderId="7">
      <alignment vertical="center"/>
    </xf>
    <xf numFmtId="0" fontId="21" fillId="0" borderId="8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5" fillId="23" borderId="0">
      <alignment vertical="center"/>
    </xf>
    <xf numFmtId="0" fontId="25" fillId="2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5" fillId="34" borderId="0">
      <alignment vertical="center"/>
    </xf>
  </cellStyleXfs>
  <cellXfs count="42">
    <xf numFmtId="0" fontId="0" fillId="0" borderId="0" xfId="0" applyAlignment="1">
      <alignment vertical="center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3" borderId="0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49" fontId="0" fillId="4" borderId="0" xfId="0" applyNumberForma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49" fontId="0" fillId="0" borderId="0" xfId="0" applyNumberFormat="1" applyFill="1" applyBorder="1">
      <alignment vertical="center"/>
    </xf>
    <xf numFmtId="0" fontId="7" fillId="0" borderId="0" xfId="0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0" fillId="0" borderId="0" xfId="0" applyBorder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49" fontId="0" fillId="0" borderId="0" xfId="0" applyNumberFormat="1" applyBorder="1">
      <alignment vertical="center"/>
    </xf>
    <xf numFmtId="0" fontId="2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4" Type="http://schemas.openxmlformats.org/officeDocument/2006/relationships/image" Target="media/image64.png"/><Relationship Id="rId63" Type="http://schemas.openxmlformats.org/officeDocument/2006/relationships/image" Target="media/image63.png"/><Relationship Id="rId62" Type="http://schemas.openxmlformats.org/officeDocument/2006/relationships/image" Target="media/image62.png"/><Relationship Id="rId61" Type="http://schemas.openxmlformats.org/officeDocument/2006/relationships/image" Target="media/image61.png"/><Relationship Id="rId60" Type="http://schemas.openxmlformats.org/officeDocument/2006/relationships/image" Target="media/image60.png"/><Relationship Id="rId6" Type="http://schemas.openxmlformats.org/officeDocument/2006/relationships/image" Target="media/image6.png"/><Relationship Id="rId59" Type="http://schemas.openxmlformats.org/officeDocument/2006/relationships/image" Target="media/image59.png"/><Relationship Id="rId58" Type="http://schemas.openxmlformats.org/officeDocument/2006/relationships/image" Target="media/image58.png"/><Relationship Id="rId57" Type="http://schemas.openxmlformats.org/officeDocument/2006/relationships/image" Target="media/image57.png"/><Relationship Id="rId56" Type="http://schemas.openxmlformats.org/officeDocument/2006/relationships/image" Target="media/image56.png"/><Relationship Id="rId55" Type="http://schemas.openxmlformats.org/officeDocument/2006/relationships/image" Target="media/image55.png"/><Relationship Id="rId54" Type="http://schemas.openxmlformats.org/officeDocument/2006/relationships/image" Target="media/image54.png"/><Relationship Id="rId53" Type="http://schemas.openxmlformats.org/officeDocument/2006/relationships/image" Target="media/image53.png"/><Relationship Id="rId52" Type="http://schemas.openxmlformats.org/officeDocument/2006/relationships/image" Target="media/image52.png"/><Relationship Id="rId51" Type="http://schemas.openxmlformats.org/officeDocument/2006/relationships/image" Target="media/image51.png"/><Relationship Id="rId50" Type="http://schemas.openxmlformats.org/officeDocument/2006/relationships/image" Target="media/image50.png"/><Relationship Id="rId5" Type="http://schemas.openxmlformats.org/officeDocument/2006/relationships/image" Target="media/image5.png"/><Relationship Id="rId49" Type="http://schemas.openxmlformats.org/officeDocument/2006/relationships/image" Target="media/image49.png"/><Relationship Id="rId48" Type="http://schemas.openxmlformats.org/officeDocument/2006/relationships/image" Target="media/image48.png"/><Relationship Id="rId47" Type="http://schemas.openxmlformats.org/officeDocument/2006/relationships/image" Target="media/image47.png"/><Relationship Id="rId46" Type="http://schemas.openxmlformats.org/officeDocument/2006/relationships/image" Target="media/image46.png"/><Relationship Id="rId45" Type="http://schemas.openxmlformats.org/officeDocument/2006/relationships/image" Target="media/image45.png"/><Relationship Id="rId44" Type="http://schemas.openxmlformats.org/officeDocument/2006/relationships/image" Target="media/image44.png"/><Relationship Id="rId43" Type="http://schemas.openxmlformats.org/officeDocument/2006/relationships/image" Target="media/image43.png"/><Relationship Id="rId42" Type="http://schemas.openxmlformats.org/officeDocument/2006/relationships/image" Target="media/image42.png"/><Relationship Id="rId41" Type="http://schemas.openxmlformats.org/officeDocument/2006/relationships/image" Target="media/image41.png"/><Relationship Id="rId40" Type="http://schemas.openxmlformats.org/officeDocument/2006/relationships/image" Target="media/image40.png"/><Relationship Id="rId4" Type="http://schemas.openxmlformats.org/officeDocument/2006/relationships/image" Target="media/image4.png"/><Relationship Id="rId39" Type="http://schemas.openxmlformats.org/officeDocument/2006/relationships/image" Target="media/image39.png"/><Relationship Id="rId38" Type="http://schemas.openxmlformats.org/officeDocument/2006/relationships/image" Target="media/image38.png"/><Relationship Id="rId37" Type="http://schemas.openxmlformats.org/officeDocument/2006/relationships/image" Target="media/image37.png"/><Relationship Id="rId36" Type="http://schemas.openxmlformats.org/officeDocument/2006/relationships/image" Target="media/image36.png"/><Relationship Id="rId35" Type="http://schemas.openxmlformats.org/officeDocument/2006/relationships/image" Target="media/image35.png"/><Relationship Id="rId34" Type="http://schemas.openxmlformats.org/officeDocument/2006/relationships/image" Target="media/image34.png"/><Relationship Id="rId33" Type="http://schemas.openxmlformats.org/officeDocument/2006/relationships/image" Target="media/image33.png"/><Relationship Id="rId32" Type="http://schemas.openxmlformats.org/officeDocument/2006/relationships/image" Target="media/image32.png"/><Relationship Id="rId31" Type="http://schemas.openxmlformats.org/officeDocument/2006/relationships/image" Target="media/image31.png"/><Relationship Id="rId30" Type="http://schemas.openxmlformats.org/officeDocument/2006/relationships/image" Target="media/image30.png"/><Relationship Id="rId3" Type="http://schemas.openxmlformats.org/officeDocument/2006/relationships/image" Target="media/image3.png"/><Relationship Id="rId29" Type="http://schemas.openxmlformats.org/officeDocument/2006/relationships/image" Target="media/image29.pn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topLeftCell="A12" workbookViewId="0">
      <selection activeCell="Q2" sqref="Q2"/>
    </sheetView>
  </sheetViews>
  <sheetFormatPr defaultColWidth="9" defaultRowHeight="13.5"/>
  <sheetData>
    <row r="1" ht="356.25" spans="1:14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ht="14.25" spans="1:14">
      <c r="A2" s="5" t="s">
        <v>14</v>
      </c>
      <c r="B2" s="5">
        <v>1</v>
      </c>
      <c r="C2" s="5">
        <v>1</v>
      </c>
      <c r="D2" s="5">
        <v>0</v>
      </c>
      <c r="E2" s="5">
        <v>2</v>
      </c>
      <c r="F2" s="6">
        <v>2</v>
      </c>
      <c r="G2" s="6">
        <v>2</v>
      </c>
      <c r="H2" s="6">
        <v>2</v>
      </c>
      <c r="I2" s="6">
        <v>2</v>
      </c>
      <c r="J2" s="6">
        <v>2</v>
      </c>
      <c r="K2" s="6">
        <v>2</v>
      </c>
      <c r="L2" s="6">
        <v>2</v>
      </c>
      <c r="M2" s="6">
        <v>2</v>
      </c>
      <c r="N2" s="6">
        <v>3</v>
      </c>
    </row>
    <row r="3" ht="28.5" spans="1:14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6" t="s">
        <v>20</v>
      </c>
      <c r="G3" s="6" t="s">
        <v>21</v>
      </c>
      <c r="H3" s="6" t="s">
        <v>22</v>
      </c>
      <c r="I3" s="6" t="s">
        <v>23</v>
      </c>
      <c r="J3" s="6" t="s">
        <v>24</v>
      </c>
      <c r="K3" s="6" t="s">
        <v>25</v>
      </c>
      <c r="L3" s="6" t="s">
        <v>26</v>
      </c>
      <c r="M3" s="6" t="s">
        <v>27</v>
      </c>
      <c r="N3" s="6" t="s">
        <v>28</v>
      </c>
    </row>
    <row r="4" spans="1:14">
      <c r="A4" s="12" t="s">
        <v>29</v>
      </c>
      <c r="B4" s="12" t="s">
        <v>30</v>
      </c>
      <c r="C4" s="12" t="s">
        <v>30</v>
      </c>
      <c r="D4" s="12" t="s">
        <v>31</v>
      </c>
      <c r="E4" s="12" t="s">
        <v>32</v>
      </c>
      <c r="F4" s="12" t="s">
        <v>32</v>
      </c>
      <c r="G4" s="12" t="s">
        <v>30</v>
      </c>
      <c r="H4" s="12" t="s">
        <v>32</v>
      </c>
      <c r="I4" s="12" t="s">
        <v>33</v>
      </c>
      <c r="J4" s="12" t="s">
        <v>34</v>
      </c>
      <c r="K4" s="12" t="s">
        <v>30</v>
      </c>
      <c r="L4" s="12" t="s">
        <v>35</v>
      </c>
      <c r="M4" s="12" t="s">
        <v>36</v>
      </c>
      <c r="N4" s="12" t="s">
        <v>36</v>
      </c>
    </row>
    <row r="5" ht="32.8" spans="1:14">
      <c r="A5" s="12">
        <v>1</v>
      </c>
      <c r="B5" s="12">
        <v>1001</v>
      </c>
      <c r="C5" s="12">
        <v>1</v>
      </c>
      <c r="D5" s="12" t="s">
        <v>37</v>
      </c>
      <c r="E5" s="16" t="s">
        <v>38</v>
      </c>
      <c r="F5" s="12" t="s">
        <v>39</v>
      </c>
      <c r="G5" s="12">
        <v>4</v>
      </c>
      <c r="H5" s="12" t="s">
        <v>40</v>
      </c>
      <c r="I5" s="12"/>
      <c r="J5" s="12"/>
      <c r="K5" s="12">
        <v>5</v>
      </c>
      <c r="L5" s="12" t="str">
        <f t="shared" ref="L5:L8" si="0">_xlfn.DISPIMG("ID_DE7940C7BC2D4D46915E35BA3143081A",1)</f>
        <v>=DISPIMG("ID_DE7940C7BC2D4D46915E35BA3143081A",1)</v>
      </c>
      <c r="M5" s="12"/>
      <c r="N5" s="12"/>
    </row>
    <row r="6" ht="32.8" spans="1:14">
      <c r="A6" s="12">
        <v>1</v>
      </c>
      <c r="B6" s="12">
        <v>1001</v>
      </c>
      <c r="C6" s="12">
        <v>2</v>
      </c>
      <c r="D6" s="12" t="s">
        <v>41</v>
      </c>
      <c r="E6" s="16" t="s">
        <v>38</v>
      </c>
      <c r="F6" s="12" t="s">
        <v>39</v>
      </c>
      <c r="G6" s="12">
        <v>4</v>
      </c>
      <c r="H6" s="12" t="s">
        <v>40</v>
      </c>
      <c r="I6" s="12"/>
      <c r="J6" s="12"/>
      <c r="K6" s="12">
        <v>5</v>
      </c>
      <c r="L6" s="12" t="str">
        <f t="shared" si="0"/>
        <v>=DISPIMG("ID_DE7940C7BC2D4D46915E35BA3143081A",1)</v>
      </c>
      <c r="M6" s="12"/>
      <c r="N6" s="12"/>
    </row>
    <row r="7" ht="32.8" spans="1:14">
      <c r="A7" s="12">
        <v>1</v>
      </c>
      <c r="B7" s="12">
        <v>1003</v>
      </c>
      <c r="C7" s="12">
        <v>1</v>
      </c>
      <c r="D7" s="12" t="s">
        <v>37</v>
      </c>
      <c r="E7" s="16" t="s">
        <v>38</v>
      </c>
      <c r="F7" s="12" t="s">
        <v>39</v>
      </c>
      <c r="G7" s="12">
        <v>4</v>
      </c>
      <c r="H7" s="12" t="s">
        <v>40</v>
      </c>
      <c r="I7" s="12"/>
      <c r="J7" s="12"/>
      <c r="K7" s="12">
        <v>5</v>
      </c>
      <c r="L7" s="12" t="str">
        <f t="shared" si="0"/>
        <v>=DISPIMG("ID_DE7940C7BC2D4D46915E35BA3143081A",1)</v>
      </c>
      <c r="M7" s="12"/>
      <c r="N7" s="12"/>
    </row>
    <row r="8" ht="32.8" spans="1:14">
      <c r="A8" s="12">
        <v>1</v>
      </c>
      <c r="B8" s="12">
        <v>1003</v>
      </c>
      <c r="C8" s="12">
        <v>2</v>
      </c>
      <c r="D8" s="12" t="s">
        <v>37</v>
      </c>
      <c r="E8" s="16" t="s">
        <v>38</v>
      </c>
      <c r="F8" s="12" t="s">
        <v>39</v>
      </c>
      <c r="G8" s="12">
        <v>4</v>
      </c>
      <c r="H8" s="12" t="s">
        <v>40</v>
      </c>
      <c r="I8" s="12"/>
      <c r="J8" s="12"/>
      <c r="K8" s="12">
        <v>5</v>
      </c>
      <c r="L8" s="12" t="str">
        <f t="shared" si="0"/>
        <v>=DISPIMG("ID_DE7940C7BC2D4D46915E35BA3143081A",1)</v>
      </c>
      <c r="M8" s="12"/>
      <c r="N8" s="12"/>
    </row>
    <row r="9" ht="15.2" spans="1:14">
      <c r="A9" s="12">
        <v>1</v>
      </c>
      <c r="B9" s="12">
        <v>1002</v>
      </c>
      <c r="C9" s="12">
        <v>1</v>
      </c>
      <c r="D9" s="12" t="s">
        <v>37</v>
      </c>
      <c r="E9" s="16" t="s">
        <v>38</v>
      </c>
      <c r="F9" s="12" t="s">
        <v>42</v>
      </c>
      <c r="G9" s="12">
        <v>4</v>
      </c>
      <c r="H9" s="12" t="s">
        <v>40</v>
      </c>
      <c r="I9" s="12"/>
      <c r="J9" s="12"/>
      <c r="K9" s="12">
        <v>5</v>
      </c>
      <c r="L9" s="12" t="str">
        <f>_xlfn.DISPIMG("ID_B967F5BF18684EFFA6C6E0F02372A10A",1)</f>
        <v>=DISPIMG("ID_B967F5BF18684EFFA6C6E0F02372A10A",1)</v>
      </c>
      <c r="M9" s="12"/>
      <c r="N9" s="12"/>
    </row>
    <row r="10" ht="15.2" spans="1:14">
      <c r="A10" s="12">
        <v>1</v>
      </c>
      <c r="B10" s="12">
        <v>1002</v>
      </c>
      <c r="C10" s="12">
        <v>2</v>
      </c>
      <c r="D10" s="12" t="s">
        <v>37</v>
      </c>
      <c r="E10" s="16" t="s">
        <v>38</v>
      </c>
      <c r="F10" s="12" t="s">
        <v>42</v>
      </c>
      <c r="G10" s="12">
        <v>4</v>
      </c>
      <c r="H10" s="12" t="s">
        <v>40</v>
      </c>
      <c r="I10" s="12"/>
      <c r="J10" s="12"/>
      <c r="K10" s="12">
        <v>5</v>
      </c>
      <c r="L10" s="12" t="str">
        <f>_xlfn.DISPIMG("ID_B967F5BF18684EFFA6C6E0F02372A10A",1)</f>
        <v>=DISPIMG("ID_B967F5BF18684EFFA6C6E0F02372A10A",1)</v>
      </c>
      <c r="M10" s="12"/>
      <c r="N10" s="12"/>
    </row>
    <row r="11" ht="14.25" spans="1:14">
      <c r="A11" s="12">
        <v>0</v>
      </c>
      <c r="B11" s="12" t="s">
        <v>43</v>
      </c>
      <c r="C11" s="12"/>
      <c r="D11" s="12"/>
      <c r="E11" s="16" t="s">
        <v>38</v>
      </c>
      <c r="F11" s="12"/>
      <c r="G11" s="12"/>
      <c r="H11" s="12"/>
      <c r="I11" s="12"/>
      <c r="J11" s="12"/>
      <c r="K11" s="12">
        <v>5</v>
      </c>
      <c r="L11" s="12"/>
      <c r="M11" s="12"/>
      <c r="N11" s="12"/>
    </row>
    <row r="12" ht="45.35" spans="1:14">
      <c r="A12" s="12">
        <v>1</v>
      </c>
      <c r="B12" s="12">
        <v>7001</v>
      </c>
      <c r="C12" s="12">
        <v>1</v>
      </c>
      <c r="D12" s="12" t="s">
        <v>37</v>
      </c>
      <c r="E12" s="16" t="s">
        <v>38</v>
      </c>
      <c r="F12" s="12" t="s">
        <v>44</v>
      </c>
      <c r="G12" s="12">
        <v>1</v>
      </c>
      <c r="H12" s="12" t="s">
        <v>45</v>
      </c>
      <c r="I12" s="12"/>
      <c r="J12" s="12"/>
      <c r="K12" s="12">
        <v>10</v>
      </c>
      <c r="L12" s="12" t="str">
        <f t="shared" ref="L12:L16" si="1">_xlfn.DISPIMG("ID_94A20FBD29F04F919BDAD705B5DDAFD9",1)</f>
        <v>=DISPIMG("ID_94A20FBD29F04F919BDAD705B5DDAFD9",1)</v>
      </c>
      <c r="M12" s="12"/>
      <c r="N12" s="12"/>
    </row>
    <row r="13" ht="14.25" spans="1:14">
      <c r="A13" s="12">
        <v>1</v>
      </c>
      <c r="B13" s="12">
        <v>7001</v>
      </c>
      <c r="C13" s="12">
        <v>2</v>
      </c>
      <c r="D13" s="12" t="s">
        <v>37</v>
      </c>
      <c r="E13" s="16" t="s">
        <v>38</v>
      </c>
      <c r="F13" s="12" t="s">
        <v>44</v>
      </c>
      <c r="G13" s="12">
        <v>8</v>
      </c>
      <c r="H13" s="12" t="s">
        <v>46</v>
      </c>
      <c r="I13" s="12"/>
      <c r="J13" s="12"/>
      <c r="K13" s="12">
        <v>10</v>
      </c>
      <c r="L13" s="12" t="str">
        <f t="shared" ref="L13:L17" si="2">_xlfn.DISPIMG("ID_12BB2E94123C4C889F55194AEAB0BE41",1)</f>
        <v>=DISPIMG("ID_12BB2E94123C4C889F55194AEAB0BE41",1)</v>
      </c>
      <c r="M13" s="12"/>
      <c r="N13" s="12"/>
    </row>
    <row r="14" ht="45.35" spans="1:14">
      <c r="A14" s="12">
        <v>1</v>
      </c>
      <c r="B14" s="12">
        <v>7002</v>
      </c>
      <c r="C14" s="12">
        <v>1</v>
      </c>
      <c r="D14" s="12" t="s">
        <v>37</v>
      </c>
      <c r="E14" s="16" t="s">
        <v>38</v>
      </c>
      <c r="F14" s="12" t="s">
        <v>44</v>
      </c>
      <c r="G14" s="12">
        <v>1</v>
      </c>
      <c r="H14" s="12" t="s">
        <v>45</v>
      </c>
      <c r="I14" s="12"/>
      <c r="J14" s="12"/>
      <c r="K14" s="12">
        <v>10</v>
      </c>
      <c r="L14" s="12" t="str">
        <f t="shared" si="1"/>
        <v>=DISPIMG("ID_94A20FBD29F04F919BDAD705B5DDAFD9",1)</v>
      </c>
      <c r="M14" s="12"/>
      <c r="N14" s="12"/>
    </row>
    <row r="15" ht="14.25" spans="1:14">
      <c r="A15" s="12">
        <v>1</v>
      </c>
      <c r="B15" s="12">
        <v>7002</v>
      </c>
      <c r="C15" s="12">
        <v>2</v>
      </c>
      <c r="D15" s="12" t="s">
        <v>37</v>
      </c>
      <c r="E15" s="16" t="s">
        <v>38</v>
      </c>
      <c r="F15" s="12" t="s">
        <v>44</v>
      </c>
      <c r="G15" s="12">
        <v>8</v>
      </c>
      <c r="H15" s="12" t="s">
        <v>46</v>
      </c>
      <c r="I15" s="12"/>
      <c r="J15" s="12"/>
      <c r="K15" s="12">
        <v>10</v>
      </c>
      <c r="L15" s="12" t="str">
        <f t="shared" si="2"/>
        <v>=DISPIMG("ID_12BB2E94123C4C889F55194AEAB0BE41",1)</v>
      </c>
      <c r="M15" s="12"/>
      <c r="N15" s="12"/>
    </row>
    <row r="16" ht="45.35" spans="1:14">
      <c r="A16" s="12">
        <v>1</v>
      </c>
      <c r="B16" s="12">
        <v>8001</v>
      </c>
      <c r="C16" s="12">
        <v>1</v>
      </c>
      <c r="D16" s="12" t="s">
        <v>37</v>
      </c>
      <c r="E16" s="16" t="s">
        <v>38</v>
      </c>
      <c r="F16" s="12" t="s">
        <v>44</v>
      </c>
      <c r="G16" s="12">
        <v>1</v>
      </c>
      <c r="H16" s="12" t="s">
        <v>45</v>
      </c>
      <c r="I16" s="12"/>
      <c r="J16" s="12"/>
      <c r="K16" s="12">
        <v>10</v>
      </c>
      <c r="L16" s="12" t="str">
        <f t="shared" si="1"/>
        <v>=DISPIMG("ID_94A20FBD29F04F919BDAD705B5DDAFD9",1)</v>
      </c>
      <c r="M16" s="12"/>
      <c r="N16" s="12"/>
    </row>
    <row r="17" ht="14.25" spans="1:14">
      <c r="A17" s="12">
        <v>1</v>
      </c>
      <c r="B17" s="12">
        <v>8001</v>
      </c>
      <c r="C17" s="12">
        <v>2</v>
      </c>
      <c r="D17" s="12" t="s">
        <v>37</v>
      </c>
      <c r="E17" s="16" t="s">
        <v>38</v>
      </c>
      <c r="F17" s="12" t="s">
        <v>44</v>
      </c>
      <c r="G17" s="12">
        <v>8</v>
      </c>
      <c r="H17" s="12" t="s">
        <v>46</v>
      </c>
      <c r="I17" s="12"/>
      <c r="J17" s="12"/>
      <c r="K17" s="12">
        <v>10</v>
      </c>
      <c r="L17" s="12" t="str">
        <f t="shared" si="2"/>
        <v>=DISPIMG("ID_12BB2E94123C4C889F55194AEAB0BE41",1)</v>
      </c>
      <c r="M17" s="12"/>
      <c r="N17" s="12"/>
    </row>
    <row r="18" ht="45.35" spans="1:14">
      <c r="A18" s="12">
        <v>1</v>
      </c>
      <c r="B18" s="12">
        <v>8002</v>
      </c>
      <c r="C18" s="12">
        <v>1</v>
      </c>
      <c r="D18" s="12" t="s">
        <v>37</v>
      </c>
      <c r="E18" s="16" t="s">
        <v>38</v>
      </c>
      <c r="F18" s="12" t="s">
        <v>44</v>
      </c>
      <c r="G18" s="12">
        <v>1</v>
      </c>
      <c r="H18" s="12" t="s">
        <v>45</v>
      </c>
      <c r="I18" s="12"/>
      <c r="J18" s="12"/>
      <c r="K18" s="12">
        <v>10</v>
      </c>
      <c r="L18" s="12" t="str">
        <f>_xlfn.DISPIMG("ID_94A20FBD29F04F919BDAD705B5DDAFD9",1)</f>
        <v>=DISPIMG("ID_94A20FBD29F04F919BDAD705B5DDAFD9",1)</v>
      </c>
      <c r="M18" s="12"/>
      <c r="N18" s="12"/>
    </row>
    <row r="19" ht="14.25" spans="1:14">
      <c r="A19" s="12">
        <v>1</v>
      </c>
      <c r="B19" s="12">
        <v>8002</v>
      </c>
      <c r="C19" s="12">
        <v>2</v>
      </c>
      <c r="D19" s="12" t="s">
        <v>37</v>
      </c>
      <c r="E19" s="16" t="s">
        <v>38</v>
      </c>
      <c r="F19" s="12" t="s">
        <v>44</v>
      </c>
      <c r="G19" s="12">
        <v>8</v>
      </c>
      <c r="H19" s="12" t="s">
        <v>46</v>
      </c>
      <c r="I19" s="12"/>
      <c r="J19" s="12"/>
      <c r="K19" s="12">
        <v>10</v>
      </c>
      <c r="L19" s="12" t="str">
        <f>_xlfn.DISPIMG("ID_12BB2E94123C4C889F55194AEAB0BE41",1)</f>
        <v>=DISPIMG("ID_12BB2E94123C4C889F55194AEAB0BE41",1)</v>
      </c>
      <c r="M19" s="12"/>
      <c r="N19" s="12"/>
    </row>
    <row r="20" ht="14.25" spans="1:14">
      <c r="A20" s="12">
        <v>1</v>
      </c>
      <c r="B20" s="12">
        <v>8003</v>
      </c>
      <c r="C20" s="12">
        <v>1</v>
      </c>
      <c r="D20" s="12" t="s">
        <v>47</v>
      </c>
      <c r="E20" s="16" t="s">
        <v>38</v>
      </c>
      <c r="F20" s="12" t="s">
        <v>48</v>
      </c>
      <c r="G20" s="12">
        <v>1</v>
      </c>
      <c r="H20" s="12" t="s">
        <v>40</v>
      </c>
      <c r="I20" s="12"/>
      <c r="J20" s="12"/>
      <c r="K20" s="12">
        <v>20</v>
      </c>
      <c r="L20" s="12" t="str">
        <f>_xlfn.DISPIMG("ID_30C6E71D5F8A4B8CBCAEC4B3A03CCB35",1)</f>
        <v>=DISPIMG("ID_30C6E71D5F8A4B8CBCAEC4B3A03CCB35",1)</v>
      </c>
      <c r="M20" s="12"/>
      <c r="N20" s="12"/>
    </row>
    <row r="21" ht="14.25" spans="1:14">
      <c r="A21" s="12">
        <v>1</v>
      </c>
      <c r="B21" s="12">
        <v>8003</v>
      </c>
      <c r="C21" s="12">
        <v>2</v>
      </c>
      <c r="D21" s="12" t="s">
        <v>47</v>
      </c>
      <c r="E21" s="16" t="s">
        <v>38</v>
      </c>
      <c r="F21" s="12" t="s">
        <v>48</v>
      </c>
      <c r="G21" s="12">
        <v>4</v>
      </c>
      <c r="H21" s="12" t="s">
        <v>40</v>
      </c>
      <c r="I21" s="12"/>
      <c r="J21" s="12"/>
      <c r="K21" s="12">
        <v>20</v>
      </c>
      <c r="L21" s="12" t="str">
        <f>_xlfn.DISPIMG("ID_30C6E71D5F8A4B8CBCAEC4B3A03CCB35",1)</f>
        <v>=DISPIMG("ID_30C6E71D5F8A4B8CBCAEC4B3A03CCB35",1)</v>
      </c>
      <c r="M21" s="12"/>
      <c r="N21" s="12"/>
    </row>
    <row r="22" ht="15.5" spans="1:14">
      <c r="A22" s="12">
        <v>1</v>
      </c>
      <c r="B22" s="12">
        <v>9001</v>
      </c>
      <c r="C22" s="12">
        <v>1</v>
      </c>
      <c r="D22" s="12" t="s">
        <v>49</v>
      </c>
      <c r="E22" s="16" t="s">
        <v>38</v>
      </c>
      <c r="F22" s="12" t="s">
        <v>50</v>
      </c>
      <c r="G22" s="12">
        <v>1</v>
      </c>
      <c r="H22" s="12" t="s">
        <v>40</v>
      </c>
      <c r="I22" s="12"/>
      <c r="J22" s="12"/>
      <c r="K22" s="12">
        <v>20</v>
      </c>
      <c r="L22" s="12" t="str">
        <f>_xlfn.DISPIMG("ID_C3370F0CE2EC4913AFD904E563492CCF",1)</f>
        <v>=DISPIMG("ID_C3370F0CE2EC4913AFD904E563492CCF",1)</v>
      </c>
      <c r="M22" s="12"/>
      <c r="N22" s="12"/>
    </row>
    <row r="23" ht="15.5" spans="1:14">
      <c r="A23" s="12">
        <v>1</v>
      </c>
      <c r="B23" s="12">
        <v>9001</v>
      </c>
      <c r="C23" s="12">
        <v>2</v>
      </c>
      <c r="D23" s="12" t="s">
        <v>49</v>
      </c>
      <c r="E23" s="16" t="s">
        <v>38</v>
      </c>
      <c r="F23" s="12" t="s">
        <v>50</v>
      </c>
      <c r="G23" s="12">
        <v>4</v>
      </c>
      <c r="H23" s="12" t="s">
        <v>40</v>
      </c>
      <c r="I23" s="12"/>
      <c r="J23" s="12"/>
      <c r="K23" s="12">
        <v>20</v>
      </c>
      <c r="L23" s="12" t="str">
        <f>_xlfn.DISPIMG("ID_C3370F0CE2EC4913AFD904E563492CCF",1)</f>
        <v>=DISPIMG("ID_C3370F0CE2EC4913AFD904E563492CCF",1)</v>
      </c>
      <c r="M23" s="12"/>
      <c r="N23" s="12"/>
    </row>
    <row r="24" ht="14.35" spans="1:14">
      <c r="A24" s="12">
        <v>1</v>
      </c>
      <c r="B24" s="12">
        <v>9002</v>
      </c>
      <c r="C24" s="12">
        <v>1</v>
      </c>
      <c r="D24" s="12" t="s">
        <v>51</v>
      </c>
      <c r="E24" s="16" t="s">
        <v>38</v>
      </c>
      <c r="F24" s="12" t="s">
        <v>52</v>
      </c>
      <c r="G24" s="12">
        <v>1</v>
      </c>
      <c r="H24" s="12" t="s">
        <v>40</v>
      </c>
      <c r="I24" s="12"/>
      <c r="J24" s="12"/>
      <c r="K24" s="12">
        <v>20</v>
      </c>
      <c r="L24" s="12" t="str">
        <f>_xlfn.DISPIMG("ID_968254E67A7E413FA6C6392FB8D12D90",1)</f>
        <v>=DISPIMG("ID_968254E67A7E413FA6C6392FB8D12D90",1)</v>
      </c>
      <c r="M24" s="12"/>
      <c r="N24" s="12"/>
    </row>
    <row r="25" ht="14.35" spans="1:14">
      <c r="A25" s="12">
        <v>1</v>
      </c>
      <c r="B25" s="12">
        <v>9002</v>
      </c>
      <c r="C25" s="12">
        <v>2</v>
      </c>
      <c r="D25" s="12" t="s">
        <v>51</v>
      </c>
      <c r="E25" s="16" t="s">
        <v>38</v>
      </c>
      <c r="F25" s="12" t="s">
        <v>52</v>
      </c>
      <c r="G25" s="12">
        <v>4</v>
      </c>
      <c r="H25" s="12" t="s">
        <v>40</v>
      </c>
      <c r="I25" s="12"/>
      <c r="J25" s="12"/>
      <c r="K25" s="12">
        <v>20</v>
      </c>
      <c r="L25" s="12" t="str">
        <f>_xlfn.DISPIMG("ID_968254E67A7E413FA6C6392FB8D12D90",1)</f>
        <v>=DISPIMG("ID_968254E67A7E413FA6C6392FB8D12D90",1)</v>
      </c>
      <c r="M25" s="12"/>
      <c r="N25" s="12"/>
    </row>
    <row r="26" ht="14.25" spans="1:14">
      <c r="A26" s="12">
        <v>1</v>
      </c>
      <c r="B26" s="12">
        <v>7006</v>
      </c>
      <c r="C26" s="12">
        <v>1</v>
      </c>
      <c r="D26" s="12" t="s">
        <v>53</v>
      </c>
      <c r="E26" s="16" t="s">
        <v>38</v>
      </c>
      <c r="F26" s="12" t="s">
        <v>54</v>
      </c>
      <c r="G26" s="12">
        <v>4</v>
      </c>
      <c r="H26" s="12" t="s">
        <v>40</v>
      </c>
      <c r="I26" s="12"/>
      <c r="J26" s="12"/>
      <c r="K26" s="12">
        <v>20</v>
      </c>
      <c r="L26" s="12" t="str">
        <f>_xlfn.DISPIMG("ID_A6348C79F2B4424382DC8D2BF6803C1B",1)</f>
        <v>=DISPIMG("ID_A6348C79F2B4424382DC8D2BF6803C1B",1)</v>
      </c>
      <c r="M26" s="12"/>
      <c r="N26" s="12"/>
    </row>
    <row r="27" ht="14.25" spans="1:14">
      <c r="A27" s="12">
        <v>1</v>
      </c>
      <c r="B27" s="12">
        <v>7006</v>
      </c>
      <c r="C27" s="12">
        <v>2</v>
      </c>
      <c r="D27" s="12" t="s">
        <v>53</v>
      </c>
      <c r="E27" s="16" t="s">
        <v>38</v>
      </c>
      <c r="F27" s="12" t="s">
        <v>54</v>
      </c>
      <c r="G27" s="12">
        <v>4</v>
      </c>
      <c r="H27" s="12" t="s">
        <v>40</v>
      </c>
      <c r="I27" s="12"/>
      <c r="J27" s="12"/>
      <c r="K27" s="12">
        <v>20</v>
      </c>
      <c r="L27" s="12" t="str">
        <f>_xlfn.DISPIMG("ID_A6348C79F2B4424382DC8D2BF6803C1B",1)</f>
        <v>=DISPIMG("ID_A6348C79F2B4424382DC8D2BF6803C1B",1)</v>
      </c>
      <c r="M27" s="12"/>
      <c r="N27" s="12"/>
    </row>
    <row r="28" ht="14.25" spans="1:14">
      <c r="A28" s="12">
        <v>1</v>
      </c>
      <c r="B28" s="12">
        <v>7003</v>
      </c>
      <c r="C28" s="12">
        <v>1</v>
      </c>
      <c r="D28" s="12" t="s">
        <v>55</v>
      </c>
      <c r="E28" s="16" t="s">
        <v>38</v>
      </c>
      <c r="F28" s="12" t="s">
        <v>48</v>
      </c>
      <c r="G28" s="12">
        <v>1</v>
      </c>
      <c r="H28" s="12" t="s">
        <v>40</v>
      </c>
      <c r="I28" s="12"/>
      <c r="J28" s="12"/>
      <c r="K28" s="12">
        <v>20</v>
      </c>
      <c r="L28" s="12" t="str">
        <f t="shared" ref="L28:L31" si="3">_xlfn.DISPIMG("ID_30C6E71D5F8A4B8CBCAEC4B3A03CCB35",1)</f>
        <v>=DISPIMG("ID_30C6E71D5F8A4B8CBCAEC4B3A03CCB35",1)</v>
      </c>
      <c r="M28" s="12"/>
      <c r="N28" s="12"/>
    </row>
    <row r="29" ht="14.25" spans="1:14">
      <c r="A29" s="12">
        <v>1</v>
      </c>
      <c r="B29" s="12">
        <v>7003</v>
      </c>
      <c r="C29" s="12">
        <v>2</v>
      </c>
      <c r="D29" s="12" t="s">
        <v>55</v>
      </c>
      <c r="E29" s="16" t="s">
        <v>38</v>
      </c>
      <c r="F29" s="12" t="s">
        <v>48</v>
      </c>
      <c r="G29" s="12">
        <v>4</v>
      </c>
      <c r="H29" s="12" t="s">
        <v>40</v>
      </c>
      <c r="I29" s="12"/>
      <c r="J29" s="12"/>
      <c r="K29" s="12">
        <v>20</v>
      </c>
      <c r="L29" s="12" t="str">
        <f t="shared" si="3"/>
        <v>=DISPIMG("ID_30C6E71D5F8A4B8CBCAEC4B3A03CCB35",1)</v>
      </c>
      <c r="M29" s="12"/>
      <c r="N29" s="12"/>
    </row>
    <row r="30" ht="14.25" spans="1:14">
      <c r="A30" s="12">
        <v>1</v>
      </c>
      <c r="B30" s="12">
        <v>7009</v>
      </c>
      <c r="C30" s="12">
        <v>1</v>
      </c>
      <c r="D30" s="12" t="s">
        <v>56</v>
      </c>
      <c r="E30" s="16" t="s">
        <v>38</v>
      </c>
      <c r="F30" s="12" t="s">
        <v>48</v>
      </c>
      <c r="G30" s="12">
        <v>1</v>
      </c>
      <c r="H30" s="12" t="s">
        <v>40</v>
      </c>
      <c r="I30" s="12"/>
      <c r="J30" s="12"/>
      <c r="K30" s="12">
        <v>20</v>
      </c>
      <c r="L30" s="12" t="str">
        <f t="shared" si="3"/>
        <v>=DISPIMG("ID_30C6E71D5F8A4B8CBCAEC4B3A03CCB35",1)</v>
      </c>
      <c r="M30" s="12"/>
      <c r="N30" s="12"/>
    </row>
    <row r="31" ht="14.25" spans="1:14">
      <c r="A31" s="12">
        <v>1</v>
      </c>
      <c r="B31" s="12">
        <v>7009</v>
      </c>
      <c r="C31" s="12">
        <v>2</v>
      </c>
      <c r="D31" s="12" t="s">
        <v>56</v>
      </c>
      <c r="E31" s="16" t="s">
        <v>38</v>
      </c>
      <c r="F31" s="12" t="s">
        <v>48</v>
      </c>
      <c r="G31" s="12">
        <v>4</v>
      </c>
      <c r="H31" s="12" t="s">
        <v>40</v>
      </c>
      <c r="I31" s="12"/>
      <c r="J31" s="12"/>
      <c r="K31" s="12">
        <v>20</v>
      </c>
      <c r="L31" s="12" t="str">
        <f t="shared" si="3"/>
        <v>=DISPIMG("ID_30C6E71D5F8A4B8CBCAEC4B3A03CCB35",1)</v>
      </c>
      <c r="M31" s="12"/>
      <c r="N31" s="12"/>
    </row>
    <row r="32" ht="18" spans="1:14">
      <c r="A32" s="12">
        <v>1</v>
      </c>
      <c r="B32" s="12">
        <v>7010</v>
      </c>
      <c r="C32" s="12">
        <v>1</v>
      </c>
      <c r="D32" s="12" t="s">
        <v>57</v>
      </c>
      <c r="E32" s="16" t="s">
        <v>38</v>
      </c>
      <c r="F32" s="12" t="s">
        <v>58</v>
      </c>
      <c r="G32" s="12">
        <v>1</v>
      </c>
      <c r="H32" s="12" t="s">
        <v>40</v>
      </c>
      <c r="I32" s="12"/>
      <c r="J32" s="12"/>
      <c r="K32" s="12">
        <v>20</v>
      </c>
      <c r="L32" s="12" t="str">
        <f>_xlfn.DISPIMG("ID_D8DFF925EEBC4E2C8E10FDC93251A357",1)</f>
        <v>=DISPIMG("ID_D8DFF925EEBC4E2C8E10FDC93251A357",1)</v>
      </c>
      <c r="M32" s="12"/>
      <c r="N32" s="12"/>
    </row>
    <row r="33" ht="18" spans="1:14">
      <c r="A33" s="12">
        <v>1</v>
      </c>
      <c r="B33" s="12">
        <v>7010</v>
      </c>
      <c r="C33" s="12">
        <v>2</v>
      </c>
      <c r="D33" s="12" t="s">
        <v>57</v>
      </c>
      <c r="E33" s="16" t="s">
        <v>38</v>
      </c>
      <c r="F33" s="12" t="s">
        <v>58</v>
      </c>
      <c r="G33" s="12">
        <v>4</v>
      </c>
      <c r="H33" s="12" t="s">
        <v>40</v>
      </c>
      <c r="I33" s="12"/>
      <c r="J33" s="12"/>
      <c r="K33" s="12">
        <v>20</v>
      </c>
      <c r="L33" s="12" t="str">
        <f>_xlfn.DISPIMG("ID_D8DFF925EEBC4E2C8E10FDC93251A357",1)</f>
        <v>=DISPIMG("ID_D8DFF925EEBC4E2C8E10FDC93251A357",1)</v>
      </c>
      <c r="M33" s="12"/>
      <c r="N33" s="12"/>
    </row>
    <row r="34" ht="17.65" spans="1:14">
      <c r="A34" s="12">
        <v>1</v>
      </c>
      <c r="B34" s="12">
        <v>8005</v>
      </c>
      <c r="C34" s="12">
        <v>1</v>
      </c>
      <c r="D34" s="12" t="s">
        <v>59</v>
      </c>
      <c r="E34" s="16" t="s">
        <v>38</v>
      </c>
      <c r="F34" s="12" t="s">
        <v>60</v>
      </c>
      <c r="G34" s="12">
        <v>1</v>
      </c>
      <c r="H34" s="12" t="s">
        <v>40</v>
      </c>
      <c r="I34" s="12"/>
      <c r="J34" s="12"/>
      <c r="K34" s="12">
        <v>20</v>
      </c>
      <c r="L34" s="12" t="str">
        <f>_xlfn.DISPIMG("ID_68ACDB4BE86A41398BAC6CC0CF9FE8D3",1)</f>
        <v>=DISPIMG("ID_68ACDB4BE86A41398BAC6CC0CF9FE8D3",1)</v>
      </c>
      <c r="M34" s="12"/>
      <c r="N34" s="12"/>
    </row>
    <row r="35" ht="17.65" spans="1:14">
      <c r="A35" s="12">
        <v>1</v>
      </c>
      <c r="B35" s="12">
        <v>8005</v>
      </c>
      <c r="C35" s="12">
        <v>2</v>
      </c>
      <c r="D35" s="12" t="s">
        <v>59</v>
      </c>
      <c r="E35" s="16" t="s">
        <v>38</v>
      </c>
      <c r="F35" s="12" t="s">
        <v>60</v>
      </c>
      <c r="G35" s="12">
        <v>4</v>
      </c>
      <c r="H35" s="12" t="s">
        <v>40</v>
      </c>
      <c r="I35" s="12"/>
      <c r="J35" s="12"/>
      <c r="K35" s="12">
        <v>20</v>
      </c>
      <c r="L35" s="12" t="str">
        <f>_xlfn.DISPIMG("ID_68ACDB4BE86A41398BAC6CC0CF9FE8D3",1)</f>
        <v>=DISPIMG("ID_68ACDB4BE86A41398BAC6CC0CF9FE8D3",1)</v>
      </c>
      <c r="M35" s="12"/>
      <c r="N35" s="12"/>
    </row>
    <row r="36" ht="17.65" spans="1:14">
      <c r="A36" s="12">
        <v>1</v>
      </c>
      <c r="B36" s="12">
        <v>8006</v>
      </c>
      <c r="C36" s="12">
        <v>1</v>
      </c>
      <c r="D36" s="12" t="s">
        <v>61</v>
      </c>
      <c r="E36" s="16" t="s">
        <v>38</v>
      </c>
      <c r="F36" s="12" t="s">
        <v>60</v>
      </c>
      <c r="G36" s="12">
        <v>1</v>
      </c>
      <c r="H36" s="12" t="s">
        <v>40</v>
      </c>
      <c r="I36" s="12"/>
      <c r="J36" s="12"/>
      <c r="K36" s="12">
        <v>20</v>
      </c>
      <c r="L36" s="12" t="str">
        <f>_xlfn.DISPIMG("ID_FB903126289E4CBF83E29EC6AD06E18A",1)</f>
        <v>=DISPIMG("ID_FB903126289E4CBF83E29EC6AD06E18A",1)</v>
      </c>
      <c r="M36" s="12"/>
      <c r="N36" s="12"/>
    </row>
    <row r="37" ht="17.65" spans="1:14">
      <c r="A37" s="12">
        <v>1</v>
      </c>
      <c r="B37" s="12">
        <v>8006</v>
      </c>
      <c r="C37" s="12">
        <v>2</v>
      </c>
      <c r="D37" s="12" t="s">
        <v>61</v>
      </c>
      <c r="E37" s="16" t="s">
        <v>38</v>
      </c>
      <c r="F37" s="12" t="s">
        <v>60</v>
      </c>
      <c r="G37" s="12">
        <v>4</v>
      </c>
      <c r="H37" s="12" t="s">
        <v>40</v>
      </c>
      <c r="I37" s="12"/>
      <c r="J37" s="12"/>
      <c r="K37" s="12">
        <v>20</v>
      </c>
      <c r="L37" s="12" t="str">
        <f>_xlfn.DISPIMG("ID_FB903126289E4CBF83E29EC6AD06E18A",1)</f>
        <v>=DISPIMG("ID_FB903126289E4CBF83E29EC6AD06E18A",1)</v>
      </c>
      <c r="M37" s="12"/>
      <c r="N37" s="12"/>
    </row>
    <row r="38" ht="14.25" spans="1:14">
      <c r="A38" s="12">
        <v>1</v>
      </c>
      <c r="B38" s="12" t="s">
        <v>62</v>
      </c>
      <c r="C38" s="12">
        <v>1</v>
      </c>
      <c r="D38" s="12" t="s">
        <v>63</v>
      </c>
      <c r="E38" s="16" t="s">
        <v>38</v>
      </c>
      <c r="F38" s="12" t="s">
        <v>64</v>
      </c>
      <c r="G38" s="12">
        <v>1</v>
      </c>
      <c r="H38" s="12" t="s">
        <v>64</v>
      </c>
      <c r="I38" s="12"/>
      <c r="J38" s="12"/>
      <c r="K38" s="12" t="s">
        <v>65</v>
      </c>
      <c r="L38" s="12" t="str">
        <f>_xlfn.DISPIMG("ID_FF7E28104CED49C5B8A6A806119BEA02",1)</f>
        <v>=DISPIMG("ID_FF7E28104CED49C5B8A6A806119BEA02",1)</v>
      </c>
      <c r="M38" s="12"/>
      <c r="N38" s="12"/>
    </row>
    <row r="39" ht="49.5" spans="1:14">
      <c r="A39" s="12">
        <v>1</v>
      </c>
      <c r="B39" s="12">
        <v>8007</v>
      </c>
      <c r="C39" s="12">
        <v>1</v>
      </c>
      <c r="D39" s="12" t="s">
        <v>66</v>
      </c>
      <c r="E39" s="16" t="s">
        <v>38</v>
      </c>
      <c r="F39" s="12" t="s">
        <v>67</v>
      </c>
      <c r="G39" s="12" t="s">
        <v>68</v>
      </c>
      <c r="H39" s="12" t="s">
        <v>40</v>
      </c>
      <c r="I39" s="12"/>
      <c r="J39" s="12"/>
      <c r="K39" s="12">
        <v>20</v>
      </c>
      <c r="L39" s="12" t="str">
        <f>_xlfn.DISPIMG("ID_3AAEA95A69F54B97865534A3BDE12DFB",1)</f>
        <v>=DISPIMG("ID_3AAEA95A69F54B97865534A3BDE12DFB",1)</v>
      </c>
      <c r="M39" s="12"/>
      <c r="N39" s="12"/>
    </row>
    <row r="40" ht="49.5" spans="1:14">
      <c r="A40" s="12">
        <v>1</v>
      </c>
      <c r="B40" s="12">
        <v>8007</v>
      </c>
      <c r="C40" s="12">
        <v>2</v>
      </c>
      <c r="D40" s="12" t="s">
        <v>66</v>
      </c>
      <c r="E40" s="16" t="s">
        <v>38</v>
      </c>
      <c r="F40" s="12" t="s">
        <v>67</v>
      </c>
      <c r="G40" s="12" t="s">
        <v>68</v>
      </c>
      <c r="H40" s="12" t="s">
        <v>40</v>
      </c>
      <c r="I40" s="12"/>
      <c r="J40" s="12"/>
      <c r="K40" s="12">
        <v>20</v>
      </c>
      <c r="L40" s="12" t="str">
        <f>_xlfn.DISPIMG("ID_44A23E268BED40B5B1693FBC6A1BA9BF",1)</f>
        <v>=DISPIMG("ID_44A23E268BED40B5B1693FBC6A1BA9BF",1)</v>
      </c>
      <c r="M40" s="12"/>
      <c r="N40" s="1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workbookViewId="0">
      <selection activeCell="A1" sqref="A1:N34"/>
    </sheetView>
  </sheetViews>
  <sheetFormatPr defaultColWidth="9" defaultRowHeight="13.5"/>
  <sheetData>
    <row r="1" ht="356.25" spans="1:14">
      <c r="A1" s="1" t="s">
        <v>0</v>
      </c>
      <c r="B1" s="27" t="s">
        <v>69</v>
      </c>
      <c r="C1" s="28" t="s">
        <v>70</v>
      </c>
      <c r="D1" s="29" t="s">
        <v>3</v>
      </c>
      <c r="E1" s="30" t="s">
        <v>4</v>
      </c>
      <c r="F1" s="4" t="s">
        <v>5</v>
      </c>
      <c r="G1" s="23" t="s">
        <v>71</v>
      </c>
      <c r="H1" s="23" t="s">
        <v>7</v>
      </c>
      <c r="I1" s="23" t="s">
        <v>72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</row>
    <row r="2" ht="14.25" spans="1:14">
      <c r="A2" s="5" t="s">
        <v>14</v>
      </c>
      <c r="B2" s="31">
        <v>1</v>
      </c>
      <c r="C2" s="31">
        <v>1</v>
      </c>
      <c r="D2" s="31">
        <v>0</v>
      </c>
      <c r="E2" s="31">
        <v>2</v>
      </c>
      <c r="F2" s="6">
        <v>2</v>
      </c>
      <c r="G2" s="24">
        <v>2</v>
      </c>
      <c r="H2" s="24">
        <v>2</v>
      </c>
      <c r="I2" s="24">
        <v>2</v>
      </c>
      <c r="J2" s="24">
        <v>2</v>
      </c>
      <c r="K2" s="24">
        <v>2</v>
      </c>
      <c r="L2" s="24">
        <v>2</v>
      </c>
      <c r="M2" s="24">
        <v>2</v>
      </c>
      <c r="N2" s="24">
        <v>3</v>
      </c>
    </row>
    <row r="3" ht="28.5" spans="1:14">
      <c r="A3" s="5" t="s">
        <v>15</v>
      </c>
      <c r="B3" s="31" t="s">
        <v>16</v>
      </c>
      <c r="C3" s="31" t="s">
        <v>17</v>
      </c>
      <c r="D3" s="31" t="s">
        <v>18</v>
      </c>
      <c r="E3" s="31" t="s">
        <v>19</v>
      </c>
      <c r="F3" s="6" t="s">
        <v>20</v>
      </c>
      <c r="G3" s="24" t="s">
        <v>21</v>
      </c>
      <c r="H3" s="24" t="s">
        <v>22</v>
      </c>
      <c r="I3" s="24" t="s">
        <v>23</v>
      </c>
      <c r="J3" s="24" t="s">
        <v>24</v>
      </c>
      <c r="K3" s="24" t="s">
        <v>25</v>
      </c>
      <c r="L3" s="24" t="s">
        <v>26</v>
      </c>
      <c r="M3" s="24" t="s">
        <v>27</v>
      </c>
      <c r="N3" s="24" t="s">
        <v>28</v>
      </c>
    </row>
    <row r="4" ht="14.25" spans="1:14">
      <c r="A4" s="5" t="s">
        <v>29</v>
      </c>
      <c r="B4" s="5" t="s">
        <v>30</v>
      </c>
      <c r="C4" s="5" t="s">
        <v>30</v>
      </c>
      <c r="D4" s="5" t="s">
        <v>31</v>
      </c>
      <c r="E4" s="5" t="s">
        <v>32</v>
      </c>
      <c r="F4" s="5" t="s">
        <v>32</v>
      </c>
      <c r="G4" s="5" t="s">
        <v>30</v>
      </c>
      <c r="H4" s="5" t="s">
        <v>32</v>
      </c>
      <c r="I4" s="5" t="s">
        <v>33</v>
      </c>
      <c r="J4" s="5" t="s">
        <v>34</v>
      </c>
      <c r="K4" s="5" t="s">
        <v>30</v>
      </c>
      <c r="L4" s="24" t="s">
        <v>35</v>
      </c>
      <c r="M4" s="5" t="s">
        <v>36</v>
      </c>
      <c r="N4" s="5" t="s">
        <v>36</v>
      </c>
    </row>
    <row r="5" ht="32.8" spans="1:14">
      <c r="A5" s="16">
        <v>1</v>
      </c>
      <c r="B5" s="16">
        <v>3001</v>
      </c>
      <c r="C5" s="16">
        <v>1</v>
      </c>
      <c r="D5" s="16" t="s">
        <v>73</v>
      </c>
      <c r="E5" s="16" t="s">
        <v>38</v>
      </c>
      <c r="F5" s="9" t="s">
        <v>39</v>
      </c>
      <c r="G5" s="32">
        <v>4</v>
      </c>
      <c r="H5" s="32" t="s">
        <v>40</v>
      </c>
      <c r="I5" s="41"/>
      <c r="J5" s="41"/>
      <c r="K5" s="41">
        <v>5</v>
      </c>
      <c r="L5" s="41" t="str">
        <f>_xlfn.DISPIMG("ID_DE7940C7BC2D4D46915E35BA3143081A",1)</f>
        <v>=DISPIMG("ID_DE7940C7BC2D4D46915E35BA3143081A",1)</v>
      </c>
      <c r="M5" s="16"/>
      <c r="N5" s="16"/>
    </row>
    <row r="6" ht="54.25" spans="1:14">
      <c r="A6" s="33">
        <v>1</v>
      </c>
      <c r="B6" s="33">
        <v>995802210</v>
      </c>
      <c r="C6" s="33">
        <v>1</v>
      </c>
      <c r="D6" s="33" t="s">
        <v>74</v>
      </c>
      <c r="E6" s="16" t="s">
        <v>38</v>
      </c>
      <c r="F6" s="9" t="s">
        <v>75</v>
      </c>
      <c r="G6" s="18">
        <v>1</v>
      </c>
      <c r="H6" s="34" t="s">
        <v>45</v>
      </c>
      <c r="I6" s="34"/>
      <c r="J6" s="41"/>
      <c r="K6" s="41">
        <v>5</v>
      </c>
      <c r="L6" s="33" t="str">
        <f>_xlfn.DISPIMG("ID_D876E00311FB4AB89E35CCDEDDE7B4E6",1)</f>
        <v>=DISPIMG("ID_D876E00311FB4AB89E35CCDEDDE7B4E6",1)</v>
      </c>
      <c r="M6" s="33"/>
      <c r="N6" s="33"/>
    </row>
    <row r="7" ht="42.75" spans="1:14">
      <c r="A7" s="33">
        <v>1</v>
      </c>
      <c r="B7" s="33">
        <v>995802211</v>
      </c>
      <c r="C7" s="33">
        <v>5</v>
      </c>
      <c r="D7" s="33" t="s">
        <v>76</v>
      </c>
      <c r="E7" s="16" t="s">
        <v>38</v>
      </c>
      <c r="F7" s="9" t="s">
        <v>75</v>
      </c>
      <c r="G7" s="18">
        <v>60</v>
      </c>
      <c r="H7" s="34" t="s">
        <v>77</v>
      </c>
      <c r="I7" s="34"/>
      <c r="J7" s="41"/>
      <c r="K7" s="41">
        <v>5</v>
      </c>
      <c r="L7" s="33" t="str">
        <f>_xlfn.DISPIMG("ID_DD4362E8D64A4DA7A3DEFAC97AAEDF1A",1)</f>
        <v>=DISPIMG("ID_DD4362E8D64A4DA7A3DEFAC97AAEDF1A",1)</v>
      </c>
      <c r="M7" s="33"/>
      <c r="N7" s="33"/>
    </row>
    <row r="8" ht="54.2" spans="1:14">
      <c r="A8" s="33">
        <v>1</v>
      </c>
      <c r="B8" s="33">
        <v>123123</v>
      </c>
      <c r="C8" s="33">
        <v>1</v>
      </c>
      <c r="D8" s="33" t="s">
        <v>78</v>
      </c>
      <c r="E8" s="16" t="s">
        <v>38</v>
      </c>
      <c r="F8" s="35" t="s">
        <v>79</v>
      </c>
      <c r="G8" s="18">
        <v>1</v>
      </c>
      <c r="H8" s="34" t="s">
        <v>45</v>
      </c>
      <c r="I8" s="34"/>
      <c r="J8" s="41"/>
      <c r="K8" s="41">
        <v>5</v>
      </c>
      <c r="L8" s="33" t="str">
        <f>_xlfn.DISPIMG("ID_40EFAF88A7A0411C84CA9DE5A75272EA",1)</f>
        <v>=DISPIMG("ID_40EFAF88A7A0411C84CA9DE5A75272EA",1)</v>
      </c>
      <c r="M8" s="33"/>
      <c r="N8" s="33"/>
    </row>
    <row r="9" ht="14.25" spans="1:14">
      <c r="A9" s="33">
        <v>1</v>
      </c>
      <c r="B9" s="36">
        <v>101</v>
      </c>
      <c r="C9" s="33">
        <v>1</v>
      </c>
      <c r="D9" s="36" t="s">
        <v>80</v>
      </c>
      <c r="E9" s="16" t="s">
        <v>38</v>
      </c>
      <c r="F9" s="35" t="s">
        <v>79</v>
      </c>
      <c r="G9" s="18">
        <v>20</v>
      </c>
      <c r="H9" s="34" t="s">
        <v>81</v>
      </c>
      <c r="I9" s="34"/>
      <c r="J9" s="41"/>
      <c r="K9" s="41">
        <v>20</v>
      </c>
      <c r="L9" s="33" t="str">
        <f>_xlfn.DISPIMG("ID_AB9D4DC96CE742E1A0A50D45A2AA6766",1)</f>
        <v>=DISPIMG("ID_AB9D4DC96CE742E1A0A50D45A2AA6766",1)</v>
      </c>
      <c r="M9" s="33"/>
      <c r="N9" s="33"/>
    </row>
    <row r="10" ht="14.25" spans="1:14">
      <c r="A10" s="33">
        <v>1</v>
      </c>
      <c r="B10" s="36">
        <v>102</v>
      </c>
      <c r="C10" s="33">
        <v>1</v>
      </c>
      <c r="D10" s="36" t="s">
        <v>82</v>
      </c>
      <c r="E10" s="16" t="s">
        <v>38</v>
      </c>
      <c r="F10" s="35" t="s">
        <v>79</v>
      </c>
      <c r="G10" s="18">
        <v>20</v>
      </c>
      <c r="H10" s="34" t="s">
        <v>81</v>
      </c>
      <c r="I10" s="34"/>
      <c r="J10" s="41"/>
      <c r="K10" s="41">
        <v>20</v>
      </c>
      <c r="L10" s="33" t="str">
        <f>_xlfn.DISPIMG("ID_2849E231CEDE4C92A242D6FFD5BA405F",1)</f>
        <v>=DISPIMG("ID_2849E231CEDE4C92A242D6FFD5BA405F",1)</v>
      </c>
      <c r="M10" s="33"/>
      <c r="N10" s="33"/>
    </row>
    <row r="11" ht="14.25" spans="1:14">
      <c r="A11" s="33">
        <v>1</v>
      </c>
      <c r="B11" s="36">
        <v>103</v>
      </c>
      <c r="C11" s="33">
        <v>1</v>
      </c>
      <c r="D11" s="36" t="s">
        <v>83</v>
      </c>
      <c r="E11" s="16" t="s">
        <v>38</v>
      </c>
      <c r="F11" s="35" t="s">
        <v>79</v>
      </c>
      <c r="G11" s="18">
        <v>20</v>
      </c>
      <c r="H11" s="34" t="s">
        <v>81</v>
      </c>
      <c r="I11" s="34"/>
      <c r="J11" s="41"/>
      <c r="K11" s="41">
        <v>20</v>
      </c>
      <c r="L11" s="33" t="str">
        <f>_xlfn.DISPIMG("ID_76A39E4F9414468A94C167647D626DE5",1)</f>
        <v>=DISPIMG("ID_76A39E4F9414468A94C167647D626DE5",1)</v>
      </c>
      <c r="M11" s="33"/>
      <c r="N11" s="33"/>
    </row>
    <row r="12" ht="54.55" spans="1:14">
      <c r="A12" s="33">
        <v>1</v>
      </c>
      <c r="B12" s="33">
        <v>400101</v>
      </c>
      <c r="C12" s="33">
        <v>1</v>
      </c>
      <c r="D12" s="33" t="s">
        <v>84</v>
      </c>
      <c r="E12" s="16" t="s">
        <v>38</v>
      </c>
      <c r="F12" s="35" t="s">
        <v>85</v>
      </c>
      <c r="G12" s="18">
        <v>1</v>
      </c>
      <c r="H12" s="34" t="s">
        <v>45</v>
      </c>
      <c r="I12" s="34"/>
      <c r="J12" s="41"/>
      <c r="K12" s="41">
        <v>5</v>
      </c>
      <c r="L12" s="33" t="str">
        <f t="shared" ref="L12:L15" si="0">_xlfn.DISPIMG("ID_953093CE5DC64DF682773D1A7A51B5F2",1)</f>
        <v>=DISPIMG("ID_953093CE5DC64DF682773D1A7A51B5F2",1)</v>
      </c>
      <c r="M12" s="33"/>
      <c r="N12" s="33"/>
    </row>
    <row r="13" ht="54.55" spans="1:14">
      <c r="A13" s="33">
        <v>1</v>
      </c>
      <c r="B13" s="37">
        <v>200001</v>
      </c>
      <c r="C13" s="33">
        <v>1</v>
      </c>
      <c r="D13" s="37" t="s">
        <v>86</v>
      </c>
      <c r="E13" s="16" t="s">
        <v>38</v>
      </c>
      <c r="F13" s="35" t="s">
        <v>85</v>
      </c>
      <c r="G13" s="18">
        <v>1</v>
      </c>
      <c r="H13" s="34" t="s">
        <v>45</v>
      </c>
      <c r="I13" s="34"/>
      <c r="J13" s="41"/>
      <c r="K13" s="41">
        <v>5</v>
      </c>
      <c r="L13" s="33" t="str">
        <f t="shared" si="0"/>
        <v>=DISPIMG("ID_953093CE5DC64DF682773D1A7A51B5F2",1)</v>
      </c>
      <c r="M13" s="33"/>
      <c r="N13" s="33"/>
    </row>
    <row r="14" ht="54.55" spans="1:14">
      <c r="A14" s="33">
        <v>1</v>
      </c>
      <c r="B14" s="37">
        <v>200002</v>
      </c>
      <c r="C14" s="33">
        <v>1</v>
      </c>
      <c r="D14" s="37" t="s">
        <v>87</v>
      </c>
      <c r="E14" s="16" t="s">
        <v>38</v>
      </c>
      <c r="F14" s="35" t="s">
        <v>85</v>
      </c>
      <c r="G14" s="18">
        <v>1</v>
      </c>
      <c r="H14" s="34" t="s">
        <v>45</v>
      </c>
      <c r="I14" s="34"/>
      <c r="J14" s="41"/>
      <c r="K14" s="41">
        <v>5</v>
      </c>
      <c r="L14" s="33" t="str">
        <f t="shared" si="0"/>
        <v>=DISPIMG("ID_953093CE5DC64DF682773D1A7A51B5F2",1)</v>
      </c>
      <c r="M14" s="33"/>
      <c r="N14" s="33"/>
    </row>
    <row r="15" ht="54.55" spans="1:14">
      <c r="A15" s="33">
        <v>1</v>
      </c>
      <c r="B15" s="37">
        <v>200003</v>
      </c>
      <c r="C15" s="33">
        <v>1</v>
      </c>
      <c r="D15" s="37" t="s">
        <v>88</v>
      </c>
      <c r="E15" s="16" t="s">
        <v>38</v>
      </c>
      <c r="F15" s="35" t="s">
        <v>85</v>
      </c>
      <c r="G15" s="18">
        <v>1</v>
      </c>
      <c r="H15" s="34" t="s">
        <v>45</v>
      </c>
      <c r="I15" s="34"/>
      <c r="J15" s="41"/>
      <c r="K15" s="41">
        <v>5</v>
      </c>
      <c r="L15" s="33" t="str">
        <f t="shared" si="0"/>
        <v>=DISPIMG("ID_953093CE5DC64DF682773D1A7A51B5F2",1)</v>
      </c>
      <c r="M15" s="33"/>
      <c r="N15" s="33"/>
    </row>
    <row r="16" ht="54" spans="1:14">
      <c r="A16" s="33">
        <v>1</v>
      </c>
      <c r="B16" s="37">
        <v>401</v>
      </c>
      <c r="C16" s="33">
        <v>1</v>
      </c>
      <c r="D16" s="37" t="s">
        <v>89</v>
      </c>
      <c r="E16" s="16" t="s">
        <v>38</v>
      </c>
      <c r="F16" s="35" t="s">
        <v>79</v>
      </c>
      <c r="G16" s="18">
        <v>1</v>
      </c>
      <c r="H16" s="34" t="s">
        <v>45</v>
      </c>
      <c r="I16" s="34"/>
      <c r="J16" s="41"/>
      <c r="K16" s="41">
        <v>5</v>
      </c>
      <c r="L16" s="33" t="str">
        <f>_xlfn.DISPIMG("ID_A831598AEE024989AFC91622758D1395",1)</f>
        <v>=DISPIMG("ID_A831598AEE024989AFC91622758D1395",1)</v>
      </c>
      <c r="M16" s="33"/>
      <c r="N16" s="33"/>
    </row>
    <row r="17" ht="54" spans="1:14">
      <c r="A17" s="33">
        <v>1</v>
      </c>
      <c r="B17" s="37">
        <v>402</v>
      </c>
      <c r="C17" s="33">
        <v>1</v>
      </c>
      <c r="D17" s="37" t="s">
        <v>90</v>
      </c>
      <c r="E17" s="16" t="s">
        <v>38</v>
      </c>
      <c r="F17" s="35" t="s">
        <v>79</v>
      </c>
      <c r="G17" s="18">
        <v>1</v>
      </c>
      <c r="H17" s="34" t="s">
        <v>45</v>
      </c>
      <c r="I17" s="34"/>
      <c r="J17" s="41"/>
      <c r="K17" s="41">
        <v>5</v>
      </c>
      <c r="L17" s="33" t="str">
        <f>_xlfn.DISPIMG("ID_A6CDDEADAA6348298428BCFD3255F3A6",1)</f>
        <v>=DISPIMG("ID_A6CDDEADAA6348298428BCFD3255F3A6",1)</v>
      </c>
      <c r="M17" s="33"/>
      <c r="N17" s="33"/>
    </row>
    <row r="18" ht="54" spans="1:14">
      <c r="A18" s="33">
        <v>1</v>
      </c>
      <c r="B18" s="37">
        <v>403</v>
      </c>
      <c r="C18" s="33">
        <v>1</v>
      </c>
      <c r="D18" s="37" t="s">
        <v>91</v>
      </c>
      <c r="E18" s="16" t="s">
        <v>38</v>
      </c>
      <c r="F18" s="35" t="s">
        <v>79</v>
      </c>
      <c r="G18" s="18">
        <v>1</v>
      </c>
      <c r="H18" s="34" t="s">
        <v>45</v>
      </c>
      <c r="I18" s="34"/>
      <c r="J18" s="41"/>
      <c r="K18" s="41">
        <v>5</v>
      </c>
      <c r="L18" s="33" t="str">
        <f>_xlfn.DISPIMG("ID_7E6EB6B24E8D4D7D8A7BAE19C8A3F778",1)</f>
        <v>=DISPIMG("ID_7E6EB6B24E8D4D7D8A7BAE19C8A3F778",1)</v>
      </c>
      <c r="M18" s="33"/>
      <c r="N18" s="33"/>
    </row>
    <row r="19" ht="54" spans="1:14">
      <c r="A19" s="33">
        <v>1</v>
      </c>
      <c r="B19" s="37">
        <v>501</v>
      </c>
      <c r="C19" s="33">
        <v>1</v>
      </c>
      <c r="D19" s="37" t="s">
        <v>92</v>
      </c>
      <c r="E19" s="16" t="s">
        <v>38</v>
      </c>
      <c r="F19" s="35" t="s">
        <v>79</v>
      </c>
      <c r="G19" s="18">
        <v>1</v>
      </c>
      <c r="H19" s="34" t="s">
        <v>45</v>
      </c>
      <c r="I19" s="34"/>
      <c r="J19" s="41"/>
      <c r="K19" s="41">
        <v>5</v>
      </c>
      <c r="L19" s="33" t="str">
        <f>_xlfn.DISPIMG("ID_A831598AEE024989AFC91622758D1395",1)</f>
        <v>=DISPIMG("ID_A831598AEE024989AFC91622758D1395",1)</v>
      </c>
      <c r="M19" s="33"/>
      <c r="N19" s="33"/>
    </row>
    <row r="20" ht="54" spans="1:14">
      <c r="A20" s="33">
        <v>1</v>
      </c>
      <c r="B20" s="37">
        <v>502</v>
      </c>
      <c r="C20" s="33">
        <v>1</v>
      </c>
      <c r="D20" s="37" t="s">
        <v>93</v>
      </c>
      <c r="E20" s="16" t="s">
        <v>38</v>
      </c>
      <c r="F20" s="35" t="s">
        <v>79</v>
      </c>
      <c r="G20" s="18">
        <v>1</v>
      </c>
      <c r="H20" s="34" t="s">
        <v>45</v>
      </c>
      <c r="I20" s="34"/>
      <c r="J20" s="41"/>
      <c r="K20" s="41">
        <v>5</v>
      </c>
      <c r="L20" s="33" t="str">
        <f>_xlfn.DISPIMG("ID_A6CDDEADAA6348298428BCFD3255F3A6",1)</f>
        <v>=DISPIMG("ID_A6CDDEADAA6348298428BCFD3255F3A6",1)</v>
      </c>
      <c r="M20" s="33"/>
      <c r="N20" s="33"/>
    </row>
    <row r="21" ht="54" spans="1:14">
      <c r="A21" s="33">
        <v>1</v>
      </c>
      <c r="B21" s="37">
        <v>503</v>
      </c>
      <c r="C21" s="33">
        <v>1</v>
      </c>
      <c r="D21" s="37" t="s">
        <v>94</v>
      </c>
      <c r="E21" s="16" t="s">
        <v>38</v>
      </c>
      <c r="F21" s="35" t="s">
        <v>79</v>
      </c>
      <c r="G21" s="18">
        <v>1</v>
      </c>
      <c r="H21" s="34" t="s">
        <v>45</v>
      </c>
      <c r="I21" s="34"/>
      <c r="J21" s="41"/>
      <c r="K21" s="41">
        <v>5</v>
      </c>
      <c r="L21" s="33" t="str">
        <f>_xlfn.DISPIMG("ID_7E6EB6B24E8D4D7D8A7BAE19C8A3F778",1)</f>
        <v>=DISPIMG("ID_7E6EB6B24E8D4D7D8A7BAE19C8A3F778",1)</v>
      </c>
      <c r="M21" s="33"/>
      <c r="N21" s="33"/>
    </row>
    <row r="22" ht="54" spans="1:14">
      <c r="A22" s="33">
        <v>1</v>
      </c>
      <c r="B22" s="37">
        <v>300001</v>
      </c>
      <c r="C22" s="33">
        <v>1</v>
      </c>
      <c r="D22" s="37" t="s">
        <v>95</v>
      </c>
      <c r="E22" s="16" t="s">
        <v>38</v>
      </c>
      <c r="F22" s="35" t="s">
        <v>79</v>
      </c>
      <c r="G22" s="18">
        <v>1</v>
      </c>
      <c r="H22" s="34" t="s">
        <v>45</v>
      </c>
      <c r="I22" s="34"/>
      <c r="J22" s="41"/>
      <c r="K22" s="41">
        <v>5</v>
      </c>
      <c r="L22" s="33" t="str">
        <f>_xlfn.DISPIMG("ID_677BB320586148EAA2DA35F198112AF0",1)</f>
        <v>=DISPIMG("ID_677BB320586148EAA2DA35F198112AF0",1)</v>
      </c>
      <c r="M22" s="33"/>
      <c r="N22" s="33"/>
    </row>
    <row r="23" ht="54" spans="1:14">
      <c r="A23" s="33">
        <v>1</v>
      </c>
      <c r="B23" s="37">
        <v>300002</v>
      </c>
      <c r="C23" s="33">
        <v>1</v>
      </c>
      <c r="D23" s="37" t="s">
        <v>96</v>
      </c>
      <c r="E23" s="16" t="s">
        <v>38</v>
      </c>
      <c r="F23" s="35" t="s">
        <v>79</v>
      </c>
      <c r="G23" s="18">
        <v>1</v>
      </c>
      <c r="H23" s="34" t="s">
        <v>45</v>
      </c>
      <c r="I23" s="34"/>
      <c r="J23" s="41"/>
      <c r="K23" s="41">
        <v>5</v>
      </c>
      <c r="L23" s="33" t="str">
        <f>_xlfn.DISPIMG("ID_6C2097A45521413CB51F95EC7E7B3CD9",1)</f>
        <v>=DISPIMG("ID_6C2097A45521413CB51F95EC7E7B3CD9",1)</v>
      </c>
      <c r="M23" s="33"/>
      <c r="N23" s="33"/>
    </row>
    <row r="24" ht="54" spans="1:14">
      <c r="A24" s="33">
        <v>1</v>
      </c>
      <c r="B24" s="37">
        <v>300003</v>
      </c>
      <c r="C24" s="33">
        <v>1</v>
      </c>
      <c r="D24" s="37" t="s">
        <v>97</v>
      </c>
      <c r="E24" s="16" t="s">
        <v>38</v>
      </c>
      <c r="F24" s="35" t="s">
        <v>79</v>
      </c>
      <c r="G24" s="18">
        <v>1</v>
      </c>
      <c r="H24" s="34" t="s">
        <v>45</v>
      </c>
      <c r="I24" s="34"/>
      <c r="J24" s="41"/>
      <c r="K24" s="41">
        <v>5</v>
      </c>
      <c r="L24" s="33" t="str">
        <f>_xlfn.DISPIMG("ID_5DF70216C8614965A4BCFC81B781581B",1)</f>
        <v>=DISPIMG("ID_5DF70216C8614965A4BCFC81B781581B",1)</v>
      </c>
      <c r="M24" s="33"/>
      <c r="N24" s="33"/>
    </row>
    <row r="25" ht="14.25" spans="1:14">
      <c r="A25" s="33">
        <v>1</v>
      </c>
      <c r="B25" s="8">
        <v>400001</v>
      </c>
      <c r="C25" s="38">
        <v>1</v>
      </c>
      <c r="D25" s="8" t="s">
        <v>98</v>
      </c>
      <c r="E25" s="16" t="s">
        <v>38</v>
      </c>
      <c r="F25" s="35" t="s">
        <v>99</v>
      </c>
      <c r="G25" s="18">
        <v>16</v>
      </c>
      <c r="H25" s="34" t="s">
        <v>100</v>
      </c>
      <c r="I25" s="33"/>
      <c r="J25" s="41"/>
      <c r="K25" s="41">
        <v>10</v>
      </c>
      <c r="L25" s="33" t="str">
        <f>_xlfn.DISPIMG("ID_73F4DE47EEE844179263ED728146A1C2",1)</f>
        <v>=DISPIMG("ID_73F4DE47EEE844179263ED728146A1C2",1)</v>
      </c>
      <c r="M25" s="33"/>
      <c r="N25" s="33"/>
    </row>
    <row r="26" ht="14.25" spans="1:14">
      <c r="A26" s="33">
        <v>1</v>
      </c>
      <c r="B26" s="8">
        <v>400002</v>
      </c>
      <c r="C26" s="38">
        <v>1</v>
      </c>
      <c r="D26" s="8" t="s">
        <v>98</v>
      </c>
      <c r="E26" s="16" t="s">
        <v>38</v>
      </c>
      <c r="F26" s="35" t="s">
        <v>99</v>
      </c>
      <c r="G26" s="18">
        <v>16</v>
      </c>
      <c r="H26" s="34" t="s">
        <v>100</v>
      </c>
      <c r="I26" s="33"/>
      <c r="J26" s="41"/>
      <c r="K26" s="41">
        <v>10</v>
      </c>
      <c r="L26" s="33" t="str">
        <f>_xlfn.DISPIMG("ID_E399A260CCDA449AAC9C83C36A60B6DB",1)</f>
        <v>=DISPIMG("ID_E399A260CCDA449AAC9C83C36A60B6DB",1)</v>
      </c>
      <c r="M26" s="33"/>
      <c r="N26" s="33"/>
    </row>
    <row r="27" ht="14.25" spans="1:14">
      <c r="A27" s="39">
        <v>1</v>
      </c>
      <c r="B27" s="8">
        <v>301</v>
      </c>
      <c r="C27" s="33">
        <v>1</v>
      </c>
      <c r="D27" s="8" t="s">
        <v>101</v>
      </c>
      <c r="E27" s="16" t="s">
        <v>38</v>
      </c>
      <c r="F27" s="35" t="s">
        <v>102</v>
      </c>
      <c r="G27" s="13">
        <v>8</v>
      </c>
      <c r="H27" s="34" t="s">
        <v>46</v>
      </c>
      <c r="I27" s="33"/>
      <c r="J27" s="33"/>
      <c r="K27" s="41">
        <v>10</v>
      </c>
      <c r="L27" s="33" t="str">
        <f>_xlfn.DISPIMG("ID_953FA9BA13B84807942D4B965D9F3D90",1)</f>
        <v>=DISPIMG("ID_953FA9BA13B84807942D4B965D9F3D90",1)</v>
      </c>
      <c r="M27" s="33"/>
      <c r="N27" s="33"/>
    </row>
    <row r="28" ht="14.25" spans="1:14">
      <c r="A28" s="39">
        <v>1</v>
      </c>
      <c r="B28" s="33">
        <v>600001</v>
      </c>
      <c r="C28" s="33">
        <v>1</v>
      </c>
      <c r="D28" s="33" t="s">
        <v>103</v>
      </c>
      <c r="E28" s="16" t="s">
        <v>38</v>
      </c>
      <c r="F28" s="40" t="s">
        <v>104</v>
      </c>
      <c r="G28" s="13">
        <v>6</v>
      </c>
      <c r="H28" s="33" t="s">
        <v>105</v>
      </c>
      <c r="I28" s="33"/>
      <c r="J28" s="33"/>
      <c r="K28" s="41">
        <v>10</v>
      </c>
      <c r="L28" s="33" t="str">
        <f>_xlfn.DISPIMG("ID_A44DC50217734F32BA0CD854B536E439",1)</f>
        <v>=DISPIMG("ID_A44DC50217734F32BA0CD854B536E439",1)</v>
      </c>
      <c r="M28" s="33"/>
      <c r="N28" s="33"/>
    </row>
    <row r="29" ht="28.1" spans="1:14">
      <c r="A29" s="33">
        <v>1</v>
      </c>
      <c r="B29" s="33">
        <v>600101</v>
      </c>
      <c r="C29" s="33">
        <v>1</v>
      </c>
      <c r="D29" s="33" t="s">
        <v>106</v>
      </c>
      <c r="E29" s="16" t="s">
        <v>38</v>
      </c>
      <c r="F29" s="40" t="s">
        <v>107</v>
      </c>
      <c r="G29" s="13">
        <v>1</v>
      </c>
      <c r="H29" s="33" t="s">
        <v>45</v>
      </c>
      <c r="I29" s="33"/>
      <c r="J29" s="33"/>
      <c r="K29" s="41">
        <v>10</v>
      </c>
      <c r="L29" s="33" t="str">
        <f>_xlfn.DISPIMG("ID_63750D3C29DD4D8DBB807115CE41D97B",1)</f>
        <v>=DISPIMG("ID_63750D3C29DD4D8DBB807115CE41D97B",1)</v>
      </c>
      <c r="M29" s="33"/>
      <c r="N29" s="33"/>
    </row>
    <row r="30" ht="27.9" spans="1:14">
      <c r="A30" s="33">
        <v>1</v>
      </c>
      <c r="B30" s="33">
        <v>600102</v>
      </c>
      <c r="C30" s="33">
        <v>1</v>
      </c>
      <c r="D30" s="33" t="s">
        <v>108</v>
      </c>
      <c r="E30" s="16" t="s">
        <v>38</v>
      </c>
      <c r="F30" s="40" t="s">
        <v>107</v>
      </c>
      <c r="G30" s="13">
        <v>1</v>
      </c>
      <c r="H30" s="33" t="s">
        <v>45</v>
      </c>
      <c r="I30" s="33"/>
      <c r="J30" s="33"/>
      <c r="K30" s="41">
        <v>10</v>
      </c>
      <c r="L30" s="33" t="str">
        <f>_xlfn.DISPIMG("ID_28FC262D04334CCB8F6C707E7EECD7EF",1)</f>
        <v>=DISPIMG("ID_28FC262D04334CCB8F6C707E7EECD7EF",1)</v>
      </c>
      <c r="M30" s="33"/>
      <c r="N30" s="33"/>
    </row>
    <row r="31" ht="54.3" spans="1:14">
      <c r="A31" s="33">
        <v>1</v>
      </c>
      <c r="B31" s="33">
        <v>600201</v>
      </c>
      <c r="C31" s="33">
        <v>1</v>
      </c>
      <c r="D31" s="33" t="s">
        <v>109</v>
      </c>
      <c r="E31" s="16" t="s">
        <v>38</v>
      </c>
      <c r="F31" s="40" t="s">
        <v>110</v>
      </c>
      <c r="G31" s="13">
        <v>1</v>
      </c>
      <c r="H31" s="33" t="s">
        <v>45</v>
      </c>
      <c r="I31" s="33"/>
      <c r="J31" s="33"/>
      <c r="K31" s="33">
        <v>1</v>
      </c>
      <c r="L31" s="33" t="str">
        <f>_xlfn.DISPIMG("ID_E10F63FF1C3A40278EBDC94FE1B34676",1)</f>
        <v>=DISPIMG("ID_E10F63FF1C3A40278EBDC94FE1B34676",1)</v>
      </c>
      <c r="M31" s="33"/>
      <c r="N31" s="33"/>
    </row>
    <row r="32" ht="54.3" spans="1:14">
      <c r="A32" s="33">
        <v>1</v>
      </c>
      <c r="B32" s="33">
        <v>600202</v>
      </c>
      <c r="C32" s="33">
        <v>1</v>
      </c>
      <c r="D32" s="33" t="s">
        <v>111</v>
      </c>
      <c r="E32" s="16" t="s">
        <v>38</v>
      </c>
      <c r="F32" s="40" t="s">
        <v>110</v>
      </c>
      <c r="G32" s="13">
        <v>1</v>
      </c>
      <c r="H32" s="33" t="s">
        <v>45</v>
      </c>
      <c r="I32" s="33"/>
      <c r="J32" s="33"/>
      <c r="K32" s="33">
        <v>1</v>
      </c>
      <c r="L32" s="33" t="str">
        <f>_xlfn.DISPIMG("ID_A3659953D7F14B24A7B55E072305A070",1)</f>
        <v>=DISPIMG("ID_A3659953D7F14B24A7B55E072305A070",1)</v>
      </c>
      <c r="M32" s="33"/>
      <c r="N32" s="33"/>
    </row>
    <row r="33" ht="54.3" spans="1:14">
      <c r="A33" s="33">
        <v>1</v>
      </c>
      <c r="B33" s="33">
        <v>600203</v>
      </c>
      <c r="C33" s="33">
        <v>1</v>
      </c>
      <c r="D33" s="33" t="s">
        <v>112</v>
      </c>
      <c r="E33" s="16" t="s">
        <v>38</v>
      </c>
      <c r="F33" s="40" t="s">
        <v>110</v>
      </c>
      <c r="G33" s="13">
        <v>1</v>
      </c>
      <c r="H33" s="33" t="s">
        <v>45</v>
      </c>
      <c r="I33" s="33"/>
      <c r="J33" s="33"/>
      <c r="K33" s="33">
        <v>1</v>
      </c>
      <c r="L33" s="33" t="str">
        <f>_xlfn.DISPIMG("ID_1F14837EC72B4A5781B452E975BE387C",1)</f>
        <v>=DISPIMG("ID_1F14837EC72B4A5781B452E975BE387C",1)</v>
      </c>
      <c r="M33" s="33"/>
      <c r="N33" s="33"/>
    </row>
    <row r="34" ht="54.3" spans="1:14">
      <c r="A34" s="33">
        <v>1</v>
      </c>
      <c r="B34" s="33">
        <v>600204</v>
      </c>
      <c r="C34" s="33">
        <v>1</v>
      </c>
      <c r="D34" s="33" t="s">
        <v>113</v>
      </c>
      <c r="E34" s="16" t="s">
        <v>38</v>
      </c>
      <c r="F34" s="40" t="s">
        <v>110</v>
      </c>
      <c r="G34" s="13">
        <v>1</v>
      </c>
      <c r="H34" s="33" t="s">
        <v>45</v>
      </c>
      <c r="I34" s="33"/>
      <c r="J34" s="33"/>
      <c r="K34" s="33">
        <v>1</v>
      </c>
      <c r="L34" s="33" t="str">
        <f>_xlfn.DISPIMG("ID_9F6109CD60FB4EEBBBF797739AFE2B17",1)</f>
        <v>=DISPIMG("ID_9F6109CD60FB4EEBBBF797739AFE2B17",1)</v>
      </c>
      <c r="M34" s="33"/>
      <c r="N34" s="33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8"/>
  <sheetViews>
    <sheetView tabSelected="1" workbookViewId="0">
      <selection activeCell="S7" sqref="S7"/>
    </sheetView>
  </sheetViews>
  <sheetFormatPr defaultColWidth="9" defaultRowHeight="13.5"/>
  <sheetData>
    <row r="1" ht="356.25" spans="1:14">
      <c r="A1" s="1" t="s">
        <v>0</v>
      </c>
      <c r="B1" s="2" t="s">
        <v>114</v>
      </c>
      <c r="C1" s="1" t="s">
        <v>115</v>
      </c>
      <c r="D1" s="3" t="s">
        <v>3</v>
      </c>
      <c r="E1" s="1" t="s">
        <v>4</v>
      </c>
      <c r="F1" s="4" t="s">
        <v>116</v>
      </c>
      <c r="G1" s="4" t="s">
        <v>6</v>
      </c>
      <c r="H1" s="4" t="s">
        <v>117</v>
      </c>
      <c r="I1" s="4" t="s">
        <v>118</v>
      </c>
      <c r="J1" s="23" t="s">
        <v>9</v>
      </c>
      <c r="K1" s="23" t="s">
        <v>10</v>
      </c>
      <c r="L1" s="4" t="s">
        <v>11</v>
      </c>
      <c r="M1" s="4" t="s">
        <v>12</v>
      </c>
      <c r="N1" s="4" t="s">
        <v>13</v>
      </c>
    </row>
    <row r="2" ht="14.25" spans="1:14">
      <c r="A2" s="5" t="s">
        <v>14</v>
      </c>
      <c r="B2" s="5">
        <v>1</v>
      </c>
      <c r="C2" s="5">
        <v>1</v>
      </c>
      <c r="D2" s="5">
        <v>0</v>
      </c>
      <c r="E2" s="5">
        <v>2</v>
      </c>
      <c r="F2" s="6">
        <v>2</v>
      </c>
      <c r="G2" s="6">
        <v>2</v>
      </c>
      <c r="H2" s="6">
        <v>2</v>
      </c>
      <c r="I2" s="6">
        <v>2</v>
      </c>
      <c r="J2" s="24">
        <v>2</v>
      </c>
      <c r="K2" s="24">
        <v>2</v>
      </c>
      <c r="L2" s="6">
        <v>2</v>
      </c>
      <c r="M2" s="6">
        <v>2</v>
      </c>
      <c r="N2" s="6">
        <v>3</v>
      </c>
    </row>
    <row r="3" ht="28.5" spans="1:14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6" t="s">
        <v>20</v>
      </c>
      <c r="G3" s="6" t="s">
        <v>21</v>
      </c>
      <c r="H3" s="6" t="s">
        <v>22</v>
      </c>
      <c r="I3" s="6" t="s">
        <v>23</v>
      </c>
      <c r="J3" s="24" t="s">
        <v>24</v>
      </c>
      <c r="K3" s="24" t="s">
        <v>25</v>
      </c>
      <c r="L3" s="6" t="s">
        <v>26</v>
      </c>
      <c r="M3" s="6" t="s">
        <v>27</v>
      </c>
      <c r="N3" s="6" t="s">
        <v>28</v>
      </c>
    </row>
    <row r="4" ht="14.25" spans="1:14">
      <c r="A4" s="5" t="s">
        <v>29</v>
      </c>
      <c r="B4" s="5" t="s">
        <v>30</v>
      </c>
      <c r="C4" s="5" t="s">
        <v>30</v>
      </c>
      <c r="D4" s="5" t="s">
        <v>31</v>
      </c>
      <c r="E4" s="5" t="s">
        <v>32</v>
      </c>
      <c r="F4" s="5" t="s">
        <v>32</v>
      </c>
      <c r="G4" s="5" t="s">
        <v>30</v>
      </c>
      <c r="H4" s="5" t="s">
        <v>32</v>
      </c>
      <c r="I4" s="5" t="s">
        <v>33</v>
      </c>
      <c r="J4" s="5" t="s">
        <v>34</v>
      </c>
      <c r="K4" s="5" t="s">
        <v>30</v>
      </c>
      <c r="L4" s="6" t="s">
        <v>35</v>
      </c>
      <c r="M4" s="5" t="s">
        <v>36</v>
      </c>
      <c r="N4" s="5" t="s">
        <v>36</v>
      </c>
    </row>
    <row r="5" ht="54" spans="1:14">
      <c r="A5" s="7">
        <v>1</v>
      </c>
      <c r="B5" s="8">
        <v>100001</v>
      </c>
      <c r="C5" s="7">
        <v>1</v>
      </c>
      <c r="D5" s="7" t="s">
        <v>119</v>
      </c>
      <c r="E5" s="7" t="s">
        <v>38</v>
      </c>
      <c r="F5" s="9" t="s">
        <v>79</v>
      </c>
      <c r="G5" s="9">
        <v>1</v>
      </c>
      <c r="H5" s="9" t="s">
        <v>64</v>
      </c>
      <c r="I5" s="25"/>
      <c r="J5" s="25"/>
      <c r="K5" s="25" t="s">
        <v>120</v>
      </c>
      <c r="L5" s="26" t="str">
        <f>_xlfn.DISPIMG("ID_28E1E9AB59E24BEEBD82B4C905FAA529",1)</f>
        <v>=DISPIMG("ID_28E1E9AB59E24BEEBD82B4C905FAA529",1)</v>
      </c>
      <c r="M5" s="12"/>
      <c r="N5" s="7"/>
    </row>
    <row r="6" ht="54" spans="1:14">
      <c r="A6" s="7">
        <v>1</v>
      </c>
      <c r="B6" s="8">
        <v>100002</v>
      </c>
      <c r="C6" s="7">
        <v>1</v>
      </c>
      <c r="D6" s="7" t="s">
        <v>121</v>
      </c>
      <c r="E6" s="7" t="s">
        <v>38</v>
      </c>
      <c r="F6" s="9" t="s">
        <v>79</v>
      </c>
      <c r="G6" s="9">
        <v>1</v>
      </c>
      <c r="H6" s="9" t="s">
        <v>64</v>
      </c>
      <c r="I6" s="25"/>
      <c r="J6" s="25"/>
      <c r="K6" s="25" t="s">
        <v>120</v>
      </c>
      <c r="L6" s="26" t="str">
        <f>_xlfn.DISPIMG("ID_9076BCFFE8B743E291388702EBA3E965",1)</f>
        <v>=DISPIMG("ID_9076BCFFE8B743E291388702EBA3E965",1)</v>
      </c>
      <c r="M6" s="12"/>
      <c r="N6" s="12"/>
    </row>
    <row r="7" ht="54" spans="1:14">
      <c r="A7" s="7">
        <v>1</v>
      </c>
      <c r="B7" s="8">
        <v>100003</v>
      </c>
      <c r="C7" s="7">
        <v>1</v>
      </c>
      <c r="D7" s="7" t="s">
        <v>122</v>
      </c>
      <c r="E7" s="7" t="s">
        <v>38</v>
      </c>
      <c r="F7" s="9" t="s">
        <v>79</v>
      </c>
      <c r="G7" s="9">
        <v>1</v>
      </c>
      <c r="H7" s="9" t="s">
        <v>64</v>
      </c>
      <c r="I7" s="25"/>
      <c r="J7" s="25"/>
      <c r="K7" s="25" t="s">
        <v>120</v>
      </c>
      <c r="L7" s="26" t="str">
        <f>_xlfn.DISPIMG("ID_BAC5617E697146C89739856C7EA2DE9C",1)</f>
        <v>=DISPIMG("ID_BAC5617E697146C89739856C7EA2DE9C",1)</v>
      </c>
      <c r="M7" s="12"/>
      <c r="N7" s="12"/>
    </row>
    <row r="8" ht="54" spans="1:14">
      <c r="A8" s="7">
        <v>1</v>
      </c>
      <c r="B8" s="8">
        <v>450101</v>
      </c>
      <c r="C8" s="7">
        <v>1</v>
      </c>
      <c r="D8" s="8" t="s">
        <v>123</v>
      </c>
      <c r="E8" s="7" t="s">
        <v>38</v>
      </c>
      <c r="F8" s="9" t="s">
        <v>79</v>
      </c>
      <c r="G8" s="9">
        <v>1</v>
      </c>
      <c r="H8" s="9" t="s">
        <v>64</v>
      </c>
      <c r="I8" s="12"/>
      <c r="J8" s="25"/>
      <c r="K8" s="25" t="s">
        <v>120</v>
      </c>
      <c r="L8" s="26" t="str">
        <f>_xlfn.DISPIMG("ID_B21D2B2A481B469FBBECF51109241B0A",1)</f>
        <v>=DISPIMG("ID_B21D2B2A481B469FBBECF51109241B0A",1)</v>
      </c>
      <c r="M8" s="12"/>
      <c r="N8" s="12"/>
    </row>
    <row r="9" ht="53.2" spans="1:14">
      <c r="A9" s="7">
        <v>1</v>
      </c>
      <c r="B9" s="8">
        <v>450102</v>
      </c>
      <c r="C9" s="7">
        <v>1</v>
      </c>
      <c r="D9" s="10" t="s">
        <v>124</v>
      </c>
      <c r="E9" s="7" t="s">
        <v>38</v>
      </c>
      <c r="F9" s="9" t="s">
        <v>79</v>
      </c>
      <c r="G9" s="9">
        <v>1</v>
      </c>
      <c r="H9" s="9" t="s">
        <v>64</v>
      </c>
      <c r="I9" s="12"/>
      <c r="J9" s="25"/>
      <c r="K9" s="25" t="s">
        <v>120</v>
      </c>
      <c r="L9" s="26" t="str">
        <f>_xlfn.DISPIMG("ID_02B46886133B4720AC873E7ED4924F3B",1)</f>
        <v>=DISPIMG("ID_02B46886133B4720AC873E7ED4924F3B",1)</v>
      </c>
      <c r="M9" s="12"/>
      <c r="N9" s="12"/>
    </row>
    <row r="10" ht="54" spans="1:14">
      <c r="A10" s="7">
        <v>1</v>
      </c>
      <c r="B10" s="8">
        <v>450103</v>
      </c>
      <c r="C10" s="7">
        <v>1</v>
      </c>
      <c r="D10" s="8" t="s">
        <v>125</v>
      </c>
      <c r="E10" s="7" t="s">
        <v>38</v>
      </c>
      <c r="F10" s="9" t="s">
        <v>79</v>
      </c>
      <c r="G10" s="9">
        <v>1</v>
      </c>
      <c r="H10" s="9" t="s">
        <v>64</v>
      </c>
      <c r="I10" s="12"/>
      <c r="J10" s="25"/>
      <c r="K10" s="25" t="s">
        <v>120</v>
      </c>
      <c r="L10" s="26" t="str">
        <f>_xlfn.DISPIMG("ID_FA2D31673C634BB78E48C3E3B4AC0738",1)</f>
        <v>=DISPIMG("ID_FA2D31673C634BB78E48C3E3B4AC0738",1)</v>
      </c>
      <c r="M10" s="12"/>
      <c r="N10" s="12"/>
    </row>
    <row r="11" ht="53.2" spans="1:14">
      <c r="A11" s="7">
        <v>1</v>
      </c>
      <c r="B11" s="8">
        <v>450104</v>
      </c>
      <c r="C11" s="7">
        <v>1</v>
      </c>
      <c r="D11" s="10" t="s">
        <v>126</v>
      </c>
      <c r="E11" s="7" t="s">
        <v>38</v>
      </c>
      <c r="F11" s="9" t="s">
        <v>79</v>
      </c>
      <c r="G11" s="9">
        <v>1</v>
      </c>
      <c r="H11" s="9" t="s">
        <v>64</v>
      </c>
      <c r="I11" s="12"/>
      <c r="J11" s="25"/>
      <c r="K11" s="25" t="s">
        <v>120</v>
      </c>
      <c r="L11" s="26" t="str">
        <f>_xlfn.DISPIMG("ID_427E7661D0EA4E048599710A386D6E9D",1)</f>
        <v>=DISPIMG("ID_427E7661D0EA4E048599710A386D6E9D",1)</v>
      </c>
      <c r="M11" s="12"/>
      <c r="N11" s="12"/>
    </row>
    <row r="12" ht="54" spans="1:14">
      <c r="A12" s="7">
        <v>1</v>
      </c>
      <c r="B12" s="8">
        <v>450105</v>
      </c>
      <c r="C12" s="7">
        <v>1</v>
      </c>
      <c r="D12" s="8" t="s">
        <v>127</v>
      </c>
      <c r="E12" s="7" t="s">
        <v>38</v>
      </c>
      <c r="F12" s="9" t="s">
        <v>79</v>
      </c>
      <c r="G12" s="9">
        <v>1</v>
      </c>
      <c r="H12" s="9" t="s">
        <v>64</v>
      </c>
      <c r="I12" s="12"/>
      <c r="J12" s="25"/>
      <c r="K12" s="25" t="s">
        <v>120</v>
      </c>
      <c r="L12" s="26" t="str">
        <f>_xlfn.DISPIMG("ID_5EEEB453049940DEBE73420F1EF0A8EC",1)</f>
        <v>=DISPIMG("ID_5EEEB453049940DEBE73420F1EF0A8EC",1)</v>
      </c>
      <c r="M12" s="12"/>
      <c r="N12" s="12"/>
    </row>
    <row r="13" ht="53.2" spans="1:14">
      <c r="A13" s="7">
        <v>1</v>
      </c>
      <c r="B13" s="8">
        <v>450106</v>
      </c>
      <c r="C13" s="7">
        <v>1</v>
      </c>
      <c r="D13" s="10" t="s">
        <v>128</v>
      </c>
      <c r="E13" s="7" t="s">
        <v>38</v>
      </c>
      <c r="F13" s="9" t="s">
        <v>79</v>
      </c>
      <c r="G13" s="9">
        <v>1</v>
      </c>
      <c r="H13" s="9" t="s">
        <v>64</v>
      </c>
      <c r="I13" s="12"/>
      <c r="J13" s="25"/>
      <c r="K13" s="25" t="s">
        <v>120</v>
      </c>
      <c r="L13" s="26" t="str">
        <f>_xlfn.DISPIMG("ID_0F4174FFEF3E4C7BAFE8AB4778111C89",1)</f>
        <v>=DISPIMG("ID_0F4174FFEF3E4C7BAFE8AB4778111C89",1)</v>
      </c>
      <c r="M13" s="12"/>
      <c r="N13" s="12"/>
    </row>
    <row r="14" ht="54" spans="1:14">
      <c r="A14" s="7">
        <v>1</v>
      </c>
      <c r="B14" s="8">
        <v>450201</v>
      </c>
      <c r="C14" s="7">
        <v>1</v>
      </c>
      <c r="D14" s="8" t="s">
        <v>129</v>
      </c>
      <c r="E14" s="7" t="s">
        <v>38</v>
      </c>
      <c r="F14" s="9" t="s">
        <v>102</v>
      </c>
      <c r="G14" s="9">
        <v>1</v>
      </c>
      <c r="H14" s="9" t="s">
        <v>64</v>
      </c>
      <c r="I14" s="12"/>
      <c r="J14" s="25"/>
      <c r="K14" s="25" t="s">
        <v>120</v>
      </c>
      <c r="L14" s="26" t="str">
        <f t="shared" ref="L14:L18" si="0">_xlfn.DISPIMG("ID_3E72E9DFEEA14803B8AED009C53CB2A5",1)</f>
        <v>=DISPIMG("ID_3E72E9DFEEA14803B8AED009C53CB2A5",1)</v>
      </c>
      <c r="M14" s="12"/>
      <c r="N14" s="12"/>
    </row>
    <row r="15" ht="54" spans="1:14">
      <c r="A15" s="7">
        <v>1</v>
      </c>
      <c r="B15" s="8">
        <v>450202</v>
      </c>
      <c r="C15" s="7">
        <v>1</v>
      </c>
      <c r="D15" s="10" t="s">
        <v>130</v>
      </c>
      <c r="E15" s="7" t="s">
        <v>38</v>
      </c>
      <c r="F15" s="9" t="s">
        <v>102</v>
      </c>
      <c r="G15" s="9">
        <v>1</v>
      </c>
      <c r="H15" s="9" t="s">
        <v>64</v>
      </c>
      <c r="I15" s="12"/>
      <c r="J15" s="25"/>
      <c r="K15" s="25" t="s">
        <v>120</v>
      </c>
      <c r="L15" s="26" t="str">
        <f>_xlfn.DISPIMG("ID_313259228B634A45A49E32D36E6E3980",1)</f>
        <v>=DISPIMG("ID_313259228B634A45A49E32D36E6E3980",1)</v>
      </c>
      <c r="M15" s="12"/>
      <c r="N15" s="12"/>
    </row>
    <row r="16" ht="54" spans="1:14">
      <c r="A16" s="7">
        <v>1</v>
      </c>
      <c r="B16" s="8">
        <v>450203</v>
      </c>
      <c r="C16" s="7">
        <v>1</v>
      </c>
      <c r="D16" s="8" t="s">
        <v>131</v>
      </c>
      <c r="E16" s="7" t="s">
        <v>38</v>
      </c>
      <c r="F16" s="9" t="s">
        <v>102</v>
      </c>
      <c r="G16" s="9">
        <v>1</v>
      </c>
      <c r="H16" s="9" t="s">
        <v>64</v>
      </c>
      <c r="I16" s="12"/>
      <c r="J16" s="25"/>
      <c r="K16" s="25" t="s">
        <v>120</v>
      </c>
      <c r="L16" s="26" t="str">
        <f t="shared" si="0"/>
        <v>=DISPIMG("ID_3E72E9DFEEA14803B8AED009C53CB2A5",1)</v>
      </c>
      <c r="M16" s="12"/>
      <c r="N16" s="12"/>
    </row>
    <row r="17" ht="54" spans="1:14">
      <c r="A17" s="7">
        <v>1</v>
      </c>
      <c r="B17" s="8">
        <v>450204</v>
      </c>
      <c r="C17" s="7">
        <v>1</v>
      </c>
      <c r="D17" s="10" t="s">
        <v>132</v>
      </c>
      <c r="E17" s="7" t="s">
        <v>38</v>
      </c>
      <c r="F17" s="9" t="s">
        <v>102</v>
      </c>
      <c r="G17" s="9">
        <v>1</v>
      </c>
      <c r="H17" s="9" t="s">
        <v>64</v>
      </c>
      <c r="I17" s="12"/>
      <c r="J17" s="25"/>
      <c r="K17" s="25" t="s">
        <v>120</v>
      </c>
      <c r="L17" s="26" t="str">
        <f>_xlfn.DISPIMG("ID_A7F743AFE2FD46EAA09FF7404F510486",1)</f>
        <v>=DISPIMG("ID_A7F743AFE2FD46EAA09FF7404F510486",1)</v>
      </c>
      <c r="M17" s="12"/>
      <c r="N17" s="12"/>
    </row>
    <row r="18" ht="54" spans="1:14">
      <c r="A18" s="7">
        <v>1</v>
      </c>
      <c r="B18" s="8">
        <v>450205</v>
      </c>
      <c r="C18" s="7">
        <v>1</v>
      </c>
      <c r="D18" s="8" t="s">
        <v>133</v>
      </c>
      <c r="E18" s="7" t="s">
        <v>38</v>
      </c>
      <c r="F18" s="9" t="s">
        <v>102</v>
      </c>
      <c r="G18" s="9">
        <v>1</v>
      </c>
      <c r="H18" s="9" t="s">
        <v>64</v>
      </c>
      <c r="I18" s="12"/>
      <c r="J18" s="25"/>
      <c r="K18" s="25" t="s">
        <v>120</v>
      </c>
      <c r="L18" s="26" t="str">
        <f t="shared" si="0"/>
        <v>=DISPIMG("ID_3E72E9DFEEA14803B8AED009C53CB2A5",1)</v>
      </c>
      <c r="M18" s="12"/>
      <c r="N18" s="12"/>
    </row>
    <row r="19" ht="54" spans="1:14">
      <c r="A19" s="7">
        <v>1</v>
      </c>
      <c r="B19" s="8">
        <v>450206</v>
      </c>
      <c r="C19" s="7">
        <v>1</v>
      </c>
      <c r="D19" s="10" t="s">
        <v>134</v>
      </c>
      <c r="E19" s="7" t="s">
        <v>38</v>
      </c>
      <c r="F19" s="9" t="s">
        <v>102</v>
      </c>
      <c r="G19" s="9">
        <v>1</v>
      </c>
      <c r="H19" s="9" t="s">
        <v>64</v>
      </c>
      <c r="I19" s="12"/>
      <c r="J19" s="25"/>
      <c r="K19" s="25" t="s">
        <v>120</v>
      </c>
      <c r="L19" s="26" t="str">
        <f>_xlfn.DISPIMG("ID_1650E3A3D5A54E14A24702D844F4E9B6",1)</f>
        <v>=DISPIMG("ID_1650E3A3D5A54E14A24702D844F4E9B6",1)</v>
      </c>
      <c r="M19" s="12"/>
      <c r="N19" s="12"/>
    </row>
    <row r="20" ht="54" spans="1:14">
      <c r="A20" s="7">
        <v>1</v>
      </c>
      <c r="B20" s="8">
        <v>450301</v>
      </c>
      <c r="C20" s="7">
        <v>1</v>
      </c>
      <c r="D20" s="8" t="s">
        <v>135</v>
      </c>
      <c r="E20" s="7" t="s">
        <v>38</v>
      </c>
      <c r="F20" s="9" t="s">
        <v>99</v>
      </c>
      <c r="G20" s="9">
        <v>1</v>
      </c>
      <c r="H20" s="9" t="s">
        <v>64</v>
      </c>
      <c r="I20" s="12"/>
      <c r="J20" s="25"/>
      <c r="K20" s="25" t="s">
        <v>120</v>
      </c>
      <c r="L20" s="26" t="str">
        <f t="shared" ref="L20:L24" si="1">_xlfn.DISPIMG("ID_117E4FFD1E004BD08DBB6DF4DC2B8780",1)</f>
        <v>=DISPIMG("ID_117E4FFD1E004BD08DBB6DF4DC2B8780",1)</v>
      </c>
      <c r="M20" s="12"/>
      <c r="N20" s="12"/>
    </row>
    <row r="21" ht="54" spans="1:14">
      <c r="A21" s="7">
        <v>1</v>
      </c>
      <c r="B21" s="8">
        <v>450302</v>
      </c>
      <c r="C21" s="7">
        <v>1</v>
      </c>
      <c r="D21" s="10" t="s">
        <v>136</v>
      </c>
      <c r="E21" s="7" t="s">
        <v>38</v>
      </c>
      <c r="F21" s="9" t="s">
        <v>99</v>
      </c>
      <c r="G21" s="9">
        <v>1</v>
      </c>
      <c r="H21" s="9" t="s">
        <v>64</v>
      </c>
      <c r="I21" s="12"/>
      <c r="J21" s="25"/>
      <c r="K21" s="25" t="s">
        <v>120</v>
      </c>
      <c r="L21" s="26" t="str">
        <f>_xlfn.DISPIMG("ID_5EBA871BBDB145CCB718AFBCD11E29DD",1)</f>
        <v>=DISPIMG("ID_5EBA871BBDB145CCB718AFBCD11E29DD",1)</v>
      </c>
      <c r="M21" s="12"/>
      <c r="N21" s="12"/>
    </row>
    <row r="22" ht="54" spans="1:14">
      <c r="A22" s="7">
        <v>1</v>
      </c>
      <c r="B22" s="8">
        <v>450303</v>
      </c>
      <c r="C22" s="7">
        <v>1</v>
      </c>
      <c r="D22" s="8" t="s">
        <v>137</v>
      </c>
      <c r="E22" s="7" t="s">
        <v>38</v>
      </c>
      <c r="F22" s="9" t="s">
        <v>99</v>
      </c>
      <c r="G22" s="9">
        <v>1</v>
      </c>
      <c r="H22" s="9" t="s">
        <v>64</v>
      </c>
      <c r="I22" s="12"/>
      <c r="J22" s="25"/>
      <c r="K22" s="25" t="s">
        <v>120</v>
      </c>
      <c r="L22" s="26" t="str">
        <f t="shared" si="1"/>
        <v>=DISPIMG("ID_117E4FFD1E004BD08DBB6DF4DC2B8780",1)</v>
      </c>
      <c r="M22" s="12"/>
      <c r="N22" s="12"/>
    </row>
    <row r="23" ht="54" spans="1:14">
      <c r="A23" s="7">
        <v>1</v>
      </c>
      <c r="B23" s="8">
        <v>450304</v>
      </c>
      <c r="C23" s="7">
        <v>1</v>
      </c>
      <c r="D23" s="10" t="s">
        <v>138</v>
      </c>
      <c r="E23" s="7" t="s">
        <v>38</v>
      </c>
      <c r="F23" s="9" t="s">
        <v>99</v>
      </c>
      <c r="G23" s="9">
        <v>1</v>
      </c>
      <c r="H23" s="9" t="s">
        <v>64</v>
      </c>
      <c r="I23" s="12"/>
      <c r="J23" s="25"/>
      <c r="K23" s="25" t="s">
        <v>120</v>
      </c>
      <c r="L23" s="26" t="str">
        <f>_xlfn.DISPIMG("ID_C22345BBE7494B58836CA07CC6F588D1",1)</f>
        <v>=DISPIMG("ID_C22345BBE7494B58836CA07CC6F588D1",1)</v>
      </c>
      <c r="M23" s="12"/>
      <c r="N23" s="12"/>
    </row>
    <row r="24" ht="54" spans="1:14">
      <c r="A24" s="7">
        <v>1</v>
      </c>
      <c r="B24" s="8">
        <v>450305</v>
      </c>
      <c r="C24" s="7">
        <v>1</v>
      </c>
      <c r="D24" s="8" t="s">
        <v>139</v>
      </c>
      <c r="E24" s="7" t="s">
        <v>38</v>
      </c>
      <c r="F24" s="9" t="s">
        <v>99</v>
      </c>
      <c r="G24" s="9">
        <v>1</v>
      </c>
      <c r="H24" s="9" t="s">
        <v>64</v>
      </c>
      <c r="I24" s="12"/>
      <c r="J24" s="25"/>
      <c r="K24" s="25" t="s">
        <v>120</v>
      </c>
      <c r="L24" s="26" t="str">
        <f t="shared" si="1"/>
        <v>=DISPIMG("ID_117E4FFD1E004BD08DBB6DF4DC2B8780",1)</v>
      </c>
      <c r="M24" s="12"/>
      <c r="N24" s="12"/>
    </row>
    <row r="25" ht="54" spans="1:14">
      <c r="A25" s="7">
        <v>1</v>
      </c>
      <c r="B25" s="8">
        <v>450306</v>
      </c>
      <c r="C25" s="7">
        <v>1</v>
      </c>
      <c r="D25" s="10" t="s">
        <v>140</v>
      </c>
      <c r="E25" s="7" t="s">
        <v>38</v>
      </c>
      <c r="F25" s="9" t="s">
        <v>99</v>
      </c>
      <c r="G25" s="9">
        <v>1</v>
      </c>
      <c r="H25" s="9" t="s">
        <v>64</v>
      </c>
      <c r="I25" s="12"/>
      <c r="J25" s="25"/>
      <c r="K25" s="25" t="s">
        <v>120</v>
      </c>
      <c r="L25" s="26" t="str">
        <f>_xlfn.DISPIMG("ID_C8F1E574379A4424AEAA3E3B19B99209",1)</f>
        <v>=DISPIMG("ID_C8F1E574379A4424AEAA3E3B19B99209",1)</v>
      </c>
      <c r="M25" s="12"/>
      <c r="N25" s="12"/>
    </row>
    <row r="26" ht="28.5" spans="1:14">
      <c r="A26" s="7">
        <v>1</v>
      </c>
      <c r="B26" s="8">
        <v>201</v>
      </c>
      <c r="C26" s="7">
        <v>1</v>
      </c>
      <c r="D26" s="8" t="s">
        <v>141</v>
      </c>
      <c r="E26" s="7" t="s">
        <v>38</v>
      </c>
      <c r="F26" s="9" t="s">
        <v>102</v>
      </c>
      <c r="G26" s="9" t="s">
        <v>142</v>
      </c>
      <c r="H26" s="9" t="s">
        <v>143</v>
      </c>
      <c r="I26" s="12"/>
      <c r="J26" s="25"/>
      <c r="K26" s="25" t="s">
        <v>144</v>
      </c>
      <c r="L26" s="26" t="str">
        <f>_xlfn.DISPIMG("ID_B5AFA920A30E479E99069395816C06CC",1)</f>
        <v>=DISPIMG("ID_B5AFA920A30E479E99069395816C06CC",1)</v>
      </c>
      <c r="M26" s="12"/>
      <c r="N26" s="12"/>
    </row>
    <row r="27" ht="28.5" spans="1:14">
      <c r="A27" s="7">
        <v>1</v>
      </c>
      <c r="B27" s="8">
        <v>202</v>
      </c>
      <c r="C27" s="7">
        <v>1</v>
      </c>
      <c r="D27" s="8" t="s">
        <v>145</v>
      </c>
      <c r="E27" s="7" t="s">
        <v>38</v>
      </c>
      <c r="F27" s="9" t="s">
        <v>102</v>
      </c>
      <c r="G27" s="9" t="s">
        <v>142</v>
      </c>
      <c r="H27" s="9" t="s">
        <v>143</v>
      </c>
      <c r="I27" s="12"/>
      <c r="J27" s="25"/>
      <c r="K27" s="25" t="s">
        <v>144</v>
      </c>
      <c r="L27" s="26" t="str">
        <f>_xlfn.DISPIMG("ID_F09BB24B5AA043D6A684061B2FDC4FC7",1)</f>
        <v>=DISPIMG("ID_F09BB24B5AA043D6A684061B2FDC4FC7",1)</v>
      </c>
      <c r="M27" s="12"/>
      <c r="N27" s="12"/>
    </row>
    <row r="28" ht="28.5" spans="1:14">
      <c r="A28" s="7">
        <v>1</v>
      </c>
      <c r="B28" s="8">
        <v>203</v>
      </c>
      <c r="C28" s="7">
        <v>1</v>
      </c>
      <c r="D28" s="8" t="s">
        <v>146</v>
      </c>
      <c r="E28" s="7" t="s">
        <v>38</v>
      </c>
      <c r="F28" s="9" t="s">
        <v>102</v>
      </c>
      <c r="G28" s="9" t="s">
        <v>142</v>
      </c>
      <c r="H28" s="9" t="s">
        <v>143</v>
      </c>
      <c r="I28" s="12"/>
      <c r="J28" s="25"/>
      <c r="K28" s="25" t="s">
        <v>144</v>
      </c>
      <c r="L28" s="26" t="str">
        <f>_xlfn.DISPIMG("ID_42EE0AF93B8E4A5B93C133F036C2EDF3",1)</f>
        <v>=DISPIMG("ID_42EE0AF93B8E4A5B93C133F036C2EDF3",1)</v>
      </c>
      <c r="M28" s="12"/>
      <c r="N28" s="12"/>
    </row>
    <row r="29" ht="53.45" spans="1:14">
      <c r="A29" s="7">
        <v>1</v>
      </c>
      <c r="B29" s="8">
        <v>450501</v>
      </c>
      <c r="C29" s="7">
        <v>1</v>
      </c>
      <c r="D29" s="8" t="s">
        <v>147</v>
      </c>
      <c r="E29" s="7" t="s">
        <v>38</v>
      </c>
      <c r="F29" s="9" t="s">
        <v>79</v>
      </c>
      <c r="G29" s="9">
        <v>1</v>
      </c>
      <c r="H29" s="9" t="s">
        <v>64</v>
      </c>
      <c r="I29" s="12"/>
      <c r="J29" s="25"/>
      <c r="K29" s="25" t="s">
        <v>120</v>
      </c>
      <c r="L29" s="26" t="str">
        <f>_xlfn.DISPIMG("ID_A4461C8310624320BF13983C26F8BCE0",1)</f>
        <v>=DISPIMG("ID_A4461C8310624320BF13983C26F8BCE0",1)</v>
      </c>
      <c r="M29" s="12"/>
      <c r="N29" s="12"/>
    </row>
    <row r="30" ht="14.25" spans="1:14">
      <c r="A30" s="7"/>
      <c r="B30" s="8"/>
      <c r="C30" s="7"/>
      <c r="D30" s="8"/>
      <c r="E30" s="7"/>
      <c r="F30" s="9"/>
      <c r="G30" s="9"/>
      <c r="H30" s="9"/>
      <c r="I30" s="12"/>
      <c r="J30" s="25"/>
      <c r="K30" s="25"/>
      <c r="L30" s="26"/>
      <c r="M30" s="12"/>
      <c r="N30" s="12"/>
    </row>
    <row r="31" ht="14.25" spans="1:14">
      <c r="A31" s="7"/>
      <c r="B31" s="8"/>
      <c r="C31" s="7"/>
      <c r="D31" s="8"/>
      <c r="E31" s="7"/>
      <c r="F31" s="9"/>
      <c r="G31" s="9"/>
      <c r="H31" s="9"/>
      <c r="I31" s="12"/>
      <c r="J31" s="25"/>
      <c r="K31" s="25"/>
      <c r="L31" s="26"/>
      <c r="M31" s="12"/>
      <c r="N31" s="12"/>
    </row>
    <row r="32" ht="14.25" spans="1:14">
      <c r="A32" s="7"/>
      <c r="B32" s="8"/>
      <c r="C32" s="7"/>
      <c r="D32" s="8"/>
      <c r="E32" s="7"/>
      <c r="F32" s="9"/>
      <c r="G32" s="9"/>
      <c r="H32" s="9"/>
      <c r="I32" s="12"/>
      <c r="J32" s="25"/>
      <c r="K32" s="25"/>
      <c r="L32" s="26"/>
      <c r="M32" s="12"/>
      <c r="N32" s="12"/>
    </row>
    <row r="33" ht="54" spans="1:14">
      <c r="A33" s="7">
        <v>1</v>
      </c>
      <c r="B33" s="8">
        <v>100301</v>
      </c>
      <c r="C33" s="7">
        <v>1</v>
      </c>
      <c r="D33" s="8" t="s">
        <v>148</v>
      </c>
      <c r="E33" s="7" t="s">
        <v>38</v>
      </c>
      <c r="F33" s="9" t="s">
        <v>79</v>
      </c>
      <c r="G33" s="9">
        <v>1</v>
      </c>
      <c r="H33" s="9" t="s">
        <v>64</v>
      </c>
      <c r="I33" s="12"/>
      <c r="J33" s="25"/>
      <c r="K33" s="25" t="s">
        <v>120</v>
      </c>
      <c r="L33" s="26" t="str">
        <f>_xlfn.DISPIMG("ID_28E1E9AB59E24BEEBD82B4C905FAA529",1)</f>
        <v>=DISPIMG("ID_28E1E9AB59E24BEEBD82B4C905FAA529",1)</v>
      </c>
      <c r="M33" s="12"/>
      <c r="N33" s="12"/>
    </row>
    <row r="34" ht="54" spans="1:14">
      <c r="A34" s="7">
        <v>1</v>
      </c>
      <c r="B34" s="8">
        <v>100302</v>
      </c>
      <c r="C34" s="7">
        <v>1</v>
      </c>
      <c r="D34" s="8" t="s">
        <v>148</v>
      </c>
      <c r="E34" s="7" t="s">
        <v>38</v>
      </c>
      <c r="F34" s="9" t="s">
        <v>79</v>
      </c>
      <c r="G34" s="9">
        <v>1</v>
      </c>
      <c r="H34" s="9" t="s">
        <v>64</v>
      </c>
      <c r="I34" s="12"/>
      <c r="J34" s="25"/>
      <c r="K34" s="25" t="s">
        <v>120</v>
      </c>
      <c r="L34" s="26" t="str">
        <f>_xlfn.DISPIMG("ID_9076BCFFE8B743E291388702EBA3E965",1)</f>
        <v>=DISPIMG("ID_9076BCFFE8B743E291388702EBA3E965",1)</v>
      </c>
      <c r="M34" s="12"/>
      <c r="N34" s="12"/>
    </row>
    <row r="35" ht="54" spans="1:14">
      <c r="A35" s="7">
        <v>1</v>
      </c>
      <c r="B35" s="8">
        <v>100303</v>
      </c>
      <c r="C35" s="7">
        <v>1</v>
      </c>
      <c r="D35" s="8" t="s">
        <v>148</v>
      </c>
      <c r="E35" s="7" t="s">
        <v>38</v>
      </c>
      <c r="F35" s="9" t="s">
        <v>79</v>
      </c>
      <c r="G35" s="9">
        <v>1</v>
      </c>
      <c r="H35" s="9" t="s">
        <v>64</v>
      </c>
      <c r="I35" s="12"/>
      <c r="J35" s="25"/>
      <c r="K35" s="25" t="s">
        <v>120</v>
      </c>
      <c r="L35" s="26" t="str">
        <f>_xlfn.DISPIMG("ID_BAC5617E697146C89739856C7EA2DE9C",1)</f>
        <v>=DISPIMG("ID_BAC5617E697146C89739856C7EA2DE9C",1)</v>
      </c>
      <c r="M35" s="12"/>
      <c r="N35" s="12"/>
    </row>
    <row r="36" ht="54" spans="1:14">
      <c r="A36" s="7">
        <v>1</v>
      </c>
      <c r="B36" s="8">
        <v>100501</v>
      </c>
      <c r="C36" s="7">
        <v>1</v>
      </c>
      <c r="D36" s="8" t="s">
        <v>149</v>
      </c>
      <c r="E36" s="7" t="s">
        <v>38</v>
      </c>
      <c r="F36" s="9" t="s">
        <v>79</v>
      </c>
      <c r="G36" s="9">
        <v>1</v>
      </c>
      <c r="H36" s="9" t="s">
        <v>64</v>
      </c>
      <c r="I36" s="12"/>
      <c r="J36" s="25"/>
      <c r="K36" s="25" t="s">
        <v>120</v>
      </c>
      <c r="L36" s="26" t="str">
        <f>_xlfn.DISPIMG("ID_28E1E9AB59E24BEEBD82B4C905FAA529",1)</f>
        <v>=DISPIMG("ID_28E1E9AB59E24BEEBD82B4C905FAA529",1)</v>
      </c>
      <c r="M36" s="12"/>
      <c r="N36" s="12"/>
    </row>
    <row r="37" ht="54" spans="1:14">
      <c r="A37" s="7">
        <v>1</v>
      </c>
      <c r="B37" s="8">
        <v>100502</v>
      </c>
      <c r="C37" s="7">
        <v>1</v>
      </c>
      <c r="D37" s="8" t="s">
        <v>150</v>
      </c>
      <c r="E37" s="7" t="s">
        <v>38</v>
      </c>
      <c r="F37" s="9" t="s">
        <v>79</v>
      </c>
      <c r="G37" s="9">
        <v>1</v>
      </c>
      <c r="H37" s="9" t="s">
        <v>64</v>
      </c>
      <c r="I37" s="12"/>
      <c r="J37" s="25"/>
      <c r="K37" s="25" t="s">
        <v>120</v>
      </c>
      <c r="L37" s="26" t="str">
        <f>_xlfn.DISPIMG("ID_9076BCFFE8B743E291388702EBA3E965",1)</f>
        <v>=DISPIMG("ID_9076BCFFE8B743E291388702EBA3E965",1)</v>
      </c>
      <c r="M37" s="12"/>
      <c r="N37" s="12"/>
    </row>
    <row r="38" ht="54" spans="1:14">
      <c r="A38" s="7">
        <v>1</v>
      </c>
      <c r="B38" s="8">
        <v>100503</v>
      </c>
      <c r="C38" s="7">
        <v>1</v>
      </c>
      <c r="D38" s="8" t="s">
        <v>151</v>
      </c>
      <c r="E38" s="7" t="s">
        <v>38</v>
      </c>
      <c r="F38" s="9" t="s">
        <v>79</v>
      </c>
      <c r="G38" s="9">
        <v>1</v>
      </c>
      <c r="H38" s="9" t="s">
        <v>64</v>
      </c>
      <c r="I38" s="12"/>
      <c r="J38" s="25"/>
      <c r="K38" s="25" t="s">
        <v>120</v>
      </c>
      <c r="L38" s="26" t="str">
        <f>_xlfn.DISPIMG("ID_BAC5617E697146C89739856C7EA2DE9C",1)</f>
        <v>=DISPIMG("ID_BAC5617E697146C89739856C7EA2DE9C",1)</v>
      </c>
      <c r="M38" s="12"/>
      <c r="N38" s="12"/>
    </row>
    <row r="39" ht="54" spans="1:14">
      <c r="A39" s="7" t="s">
        <v>65</v>
      </c>
      <c r="B39" s="8">
        <v>101001</v>
      </c>
      <c r="C39" s="7">
        <v>1</v>
      </c>
      <c r="D39" s="8" t="s">
        <v>152</v>
      </c>
      <c r="E39" s="7" t="s">
        <v>38</v>
      </c>
      <c r="F39" s="9" t="s">
        <v>79</v>
      </c>
      <c r="G39" s="9">
        <v>1</v>
      </c>
      <c r="H39" s="9" t="s">
        <v>64</v>
      </c>
      <c r="I39" s="12"/>
      <c r="J39" s="25"/>
      <c r="K39" s="25" t="s">
        <v>120</v>
      </c>
      <c r="L39" s="26" t="str">
        <f>_xlfn.DISPIMG("ID_28E1E9AB59E24BEEBD82B4C905FAA529",1)</f>
        <v>=DISPIMG("ID_28E1E9AB59E24BEEBD82B4C905FAA529",1)</v>
      </c>
      <c r="M39" s="12"/>
      <c r="N39" s="12"/>
    </row>
    <row r="40" ht="54" spans="1:14">
      <c r="A40" s="7" t="s">
        <v>65</v>
      </c>
      <c r="B40" s="8">
        <v>101002</v>
      </c>
      <c r="C40" s="7">
        <v>1</v>
      </c>
      <c r="D40" s="8" t="s">
        <v>153</v>
      </c>
      <c r="E40" s="7" t="s">
        <v>38</v>
      </c>
      <c r="F40" s="9" t="s">
        <v>79</v>
      </c>
      <c r="G40" s="9">
        <v>1</v>
      </c>
      <c r="H40" s="9" t="s">
        <v>64</v>
      </c>
      <c r="I40" s="12"/>
      <c r="J40" s="25"/>
      <c r="K40" s="25" t="s">
        <v>120</v>
      </c>
      <c r="L40" s="26" t="str">
        <f>_xlfn.DISPIMG("ID_9076BCFFE8B743E291388702EBA3E965",1)</f>
        <v>=DISPIMG("ID_9076BCFFE8B743E291388702EBA3E965",1)</v>
      </c>
      <c r="M40" s="12"/>
      <c r="N40" s="12"/>
    </row>
    <row r="41" ht="54" spans="1:14">
      <c r="A41" s="7" t="s">
        <v>65</v>
      </c>
      <c r="B41" s="8">
        <v>101003</v>
      </c>
      <c r="C41" s="7">
        <v>1</v>
      </c>
      <c r="D41" s="8" t="s">
        <v>154</v>
      </c>
      <c r="E41" s="7" t="s">
        <v>38</v>
      </c>
      <c r="F41" s="9" t="s">
        <v>79</v>
      </c>
      <c r="G41" s="9">
        <v>1</v>
      </c>
      <c r="H41" s="9" t="s">
        <v>64</v>
      </c>
      <c r="I41" s="12"/>
      <c r="J41" s="25"/>
      <c r="K41" s="25" t="s">
        <v>120</v>
      </c>
      <c r="L41" s="26" t="str">
        <f>_xlfn.DISPIMG("ID_BAC5617E697146C89739856C7EA2DE9C",1)</f>
        <v>=DISPIMG("ID_BAC5617E697146C89739856C7EA2DE9C",1)</v>
      </c>
      <c r="M41" s="12"/>
      <c r="N41" s="12"/>
    </row>
    <row r="42" ht="54" spans="1:14">
      <c r="A42" s="7">
        <v>1</v>
      </c>
      <c r="B42" s="8">
        <v>100901</v>
      </c>
      <c r="C42" s="7">
        <v>1</v>
      </c>
      <c r="D42" s="8" t="s">
        <v>155</v>
      </c>
      <c r="E42" s="7" t="s">
        <v>38</v>
      </c>
      <c r="F42" s="9" t="s">
        <v>79</v>
      </c>
      <c r="G42" s="9">
        <v>1</v>
      </c>
      <c r="H42" s="9" t="s">
        <v>64</v>
      </c>
      <c r="I42" s="12"/>
      <c r="J42" s="25"/>
      <c r="K42" s="25" t="s">
        <v>120</v>
      </c>
      <c r="L42" s="26" t="str">
        <f>_xlfn.DISPIMG("ID_28E1E9AB59E24BEEBD82B4C905FAA529",1)</f>
        <v>=DISPIMG("ID_28E1E9AB59E24BEEBD82B4C905FAA529",1)</v>
      </c>
      <c r="M42" s="12"/>
      <c r="N42" s="12"/>
    </row>
    <row r="43" ht="54" spans="1:14">
      <c r="A43" s="7">
        <v>1</v>
      </c>
      <c r="B43" s="8">
        <v>100902</v>
      </c>
      <c r="C43" s="7">
        <v>1</v>
      </c>
      <c r="D43" s="8" t="s">
        <v>156</v>
      </c>
      <c r="E43" s="7" t="s">
        <v>38</v>
      </c>
      <c r="F43" s="9" t="s">
        <v>79</v>
      </c>
      <c r="G43" s="9">
        <v>1</v>
      </c>
      <c r="H43" s="9" t="s">
        <v>64</v>
      </c>
      <c r="I43" s="12"/>
      <c r="J43" s="25"/>
      <c r="K43" s="25" t="s">
        <v>120</v>
      </c>
      <c r="L43" s="26" t="str">
        <f>_xlfn.DISPIMG("ID_9076BCFFE8B743E291388702EBA3E965",1)</f>
        <v>=DISPIMG("ID_9076BCFFE8B743E291388702EBA3E965",1)</v>
      </c>
      <c r="M43" s="12"/>
      <c r="N43" s="12"/>
    </row>
    <row r="44" ht="54" spans="1:14">
      <c r="A44" s="7">
        <v>1</v>
      </c>
      <c r="B44" s="8">
        <v>100903</v>
      </c>
      <c r="C44" s="7">
        <v>1</v>
      </c>
      <c r="D44" s="8" t="s">
        <v>157</v>
      </c>
      <c r="E44" s="7" t="s">
        <v>38</v>
      </c>
      <c r="F44" s="9" t="s">
        <v>79</v>
      </c>
      <c r="G44" s="9">
        <v>1</v>
      </c>
      <c r="H44" s="9" t="s">
        <v>64</v>
      </c>
      <c r="I44" s="12"/>
      <c r="J44" s="25"/>
      <c r="K44" s="25" t="s">
        <v>120</v>
      </c>
      <c r="L44" s="26" t="str">
        <f>_xlfn.DISPIMG("ID_BAC5617E697146C89739856C7EA2DE9C",1)</f>
        <v>=DISPIMG("ID_BAC5617E697146C89739856C7EA2DE9C",1)</v>
      </c>
      <c r="M44" s="12"/>
      <c r="N44" s="12"/>
    </row>
    <row r="45" ht="54" spans="1:14">
      <c r="A45" s="7">
        <v>1</v>
      </c>
      <c r="B45" s="8">
        <v>101101</v>
      </c>
      <c r="C45" s="7">
        <v>1</v>
      </c>
      <c r="D45" s="8" t="s">
        <v>158</v>
      </c>
      <c r="E45" s="7" t="s">
        <v>38</v>
      </c>
      <c r="F45" s="9" t="s">
        <v>79</v>
      </c>
      <c r="G45" s="9">
        <v>1</v>
      </c>
      <c r="H45" s="9" t="s">
        <v>64</v>
      </c>
      <c r="I45" s="12"/>
      <c r="J45" s="25"/>
      <c r="K45" s="25" t="s">
        <v>120</v>
      </c>
      <c r="L45" s="26" t="str">
        <f>_xlfn.DISPIMG("ID_28E1E9AB59E24BEEBD82B4C905FAA529",1)</f>
        <v>=DISPIMG("ID_28E1E9AB59E24BEEBD82B4C905FAA529",1)</v>
      </c>
      <c r="M45" s="12"/>
      <c r="N45" s="12"/>
    </row>
    <row r="46" ht="54" spans="1:14">
      <c r="A46" s="7">
        <v>1</v>
      </c>
      <c r="B46" s="8">
        <v>101102</v>
      </c>
      <c r="C46" s="7">
        <v>1</v>
      </c>
      <c r="D46" s="8" t="s">
        <v>159</v>
      </c>
      <c r="E46" s="7" t="s">
        <v>38</v>
      </c>
      <c r="F46" s="9" t="s">
        <v>79</v>
      </c>
      <c r="G46" s="9">
        <v>1</v>
      </c>
      <c r="H46" s="9" t="s">
        <v>64</v>
      </c>
      <c r="I46" s="12"/>
      <c r="J46" s="25"/>
      <c r="K46" s="25" t="s">
        <v>120</v>
      </c>
      <c r="L46" s="26" t="str">
        <f>_xlfn.DISPIMG("ID_9076BCFFE8B743E291388702EBA3E965",1)</f>
        <v>=DISPIMG("ID_9076BCFFE8B743E291388702EBA3E965",1)</v>
      </c>
      <c r="M46" s="12"/>
      <c r="N46" s="12"/>
    </row>
    <row r="47" ht="54" spans="1:14">
      <c r="A47" s="7">
        <v>1</v>
      </c>
      <c r="B47" s="8">
        <v>101103</v>
      </c>
      <c r="C47" s="7">
        <v>1</v>
      </c>
      <c r="D47" s="8" t="s">
        <v>160</v>
      </c>
      <c r="E47" s="7" t="s">
        <v>38</v>
      </c>
      <c r="F47" s="9" t="s">
        <v>79</v>
      </c>
      <c r="G47" s="9">
        <v>1</v>
      </c>
      <c r="H47" s="9" t="s">
        <v>64</v>
      </c>
      <c r="I47" s="12"/>
      <c r="J47" s="25"/>
      <c r="K47" s="25" t="s">
        <v>120</v>
      </c>
      <c r="L47" s="26" t="str">
        <f>_xlfn.DISPIMG("ID_BAC5617E697146C89739856C7EA2DE9C",1)</f>
        <v>=DISPIMG("ID_BAC5617E697146C89739856C7EA2DE9C",1)</v>
      </c>
      <c r="M47" s="12"/>
      <c r="N47" s="12"/>
    </row>
    <row r="48" ht="54" spans="1:14">
      <c r="A48" s="7">
        <v>1</v>
      </c>
      <c r="B48" s="11">
        <v>100101</v>
      </c>
      <c r="C48" s="7">
        <v>1</v>
      </c>
      <c r="D48" s="11" t="s">
        <v>161</v>
      </c>
      <c r="E48" s="7" t="s">
        <v>38</v>
      </c>
      <c r="F48" s="9" t="s">
        <v>79</v>
      </c>
      <c r="G48" s="9">
        <v>1</v>
      </c>
      <c r="H48" s="9" t="s">
        <v>64</v>
      </c>
      <c r="I48" s="12"/>
      <c r="J48" s="25"/>
      <c r="K48" s="25" t="s">
        <v>120</v>
      </c>
      <c r="L48" s="26" t="str">
        <f>_xlfn.DISPIMG("ID_28E1E9AB59E24BEEBD82B4C905FAA529",1)</f>
        <v>=DISPIMG("ID_28E1E9AB59E24BEEBD82B4C905FAA529",1)</v>
      </c>
      <c r="M48" s="12"/>
      <c r="N48" s="12"/>
    </row>
    <row r="49" ht="54" spans="1:14">
      <c r="A49" s="7">
        <v>1</v>
      </c>
      <c r="B49" s="11" t="s">
        <v>162</v>
      </c>
      <c r="C49" s="7">
        <v>1</v>
      </c>
      <c r="D49" s="11" t="s">
        <v>163</v>
      </c>
      <c r="E49" s="7" t="s">
        <v>38</v>
      </c>
      <c r="F49" s="9" t="s">
        <v>79</v>
      </c>
      <c r="G49" s="9">
        <v>1</v>
      </c>
      <c r="H49" s="9" t="s">
        <v>64</v>
      </c>
      <c r="I49" s="12"/>
      <c r="J49" s="25"/>
      <c r="K49" s="25" t="s">
        <v>120</v>
      </c>
      <c r="L49" s="26" t="str">
        <f>_xlfn.DISPIMG("ID_9076BCFFE8B743E291388702EBA3E965",1)</f>
        <v>=DISPIMG("ID_9076BCFFE8B743E291388702EBA3E965",1)</v>
      </c>
      <c r="M49" s="12"/>
      <c r="N49" s="12"/>
    </row>
    <row r="50" ht="54" spans="1:14">
      <c r="A50" s="7">
        <v>1</v>
      </c>
      <c r="B50" s="11" t="s">
        <v>164</v>
      </c>
      <c r="C50" s="7">
        <v>1</v>
      </c>
      <c r="D50" s="11" t="s">
        <v>165</v>
      </c>
      <c r="E50" s="7" t="s">
        <v>38</v>
      </c>
      <c r="F50" s="9" t="s">
        <v>79</v>
      </c>
      <c r="G50" s="9">
        <v>1</v>
      </c>
      <c r="H50" s="9" t="s">
        <v>64</v>
      </c>
      <c r="I50" s="12"/>
      <c r="J50" s="25"/>
      <c r="K50" s="25" t="s">
        <v>120</v>
      </c>
      <c r="L50" s="26" t="str">
        <f>_xlfn.DISPIMG("ID_BAC5617E697146C89739856C7EA2DE9C",1)</f>
        <v>=DISPIMG("ID_BAC5617E697146C89739856C7EA2DE9C",1)</v>
      </c>
      <c r="M50" s="12"/>
      <c r="N50" s="12"/>
    </row>
    <row r="51" ht="54" spans="1:14">
      <c r="A51" s="7">
        <v>1</v>
      </c>
      <c r="B51" s="11">
        <v>100201</v>
      </c>
      <c r="C51" s="7">
        <v>1</v>
      </c>
      <c r="D51" s="11" t="s">
        <v>166</v>
      </c>
      <c r="E51" s="7" t="s">
        <v>38</v>
      </c>
      <c r="F51" s="9" t="s">
        <v>79</v>
      </c>
      <c r="G51" s="9">
        <v>1</v>
      </c>
      <c r="H51" s="9" t="s">
        <v>64</v>
      </c>
      <c r="I51" s="12"/>
      <c r="J51" s="25"/>
      <c r="K51" s="25" t="s">
        <v>120</v>
      </c>
      <c r="L51" s="26" t="str">
        <f>_xlfn.DISPIMG("ID_28E1E9AB59E24BEEBD82B4C905FAA529",1)</f>
        <v>=DISPIMG("ID_28E1E9AB59E24BEEBD82B4C905FAA529",1)</v>
      </c>
      <c r="M51" s="12"/>
      <c r="N51" s="12"/>
    </row>
    <row r="52" ht="54" spans="1:14">
      <c r="A52" s="7">
        <v>1</v>
      </c>
      <c r="B52" s="11" t="s">
        <v>167</v>
      </c>
      <c r="C52" s="7">
        <v>1</v>
      </c>
      <c r="D52" s="11" t="s">
        <v>168</v>
      </c>
      <c r="E52" s="7" t="s">
        <v>38</v>
      </c>
      <c r="F52" s="9" t="s">
        <v>79</v>
      </c>
      <c r="G52" s="9">
        <v>1</v>
      </c>
      <c r="H52" s="9" t="s">
        <v>64</v>
      </c>
      <c r="I52" s="12"/>
      <c r="J52" s="25"/>
      <c r="K52" s="25" t="s">
        <v>120</v>
      </c>
      <c r="L52" s="26" t="str">
        <f>_xlfn.DISPIMG("ID_9076BCFFE8B743E291388702EBA3E965",1)</f>
        <v>=DISPIMG("ID_9076BCFFE8B743E291388702EBA3E965",1)</v>
      </c>
      <c r="M52" s="12"/>
      <c r="N52" s="12"/>
    </row>
    <row r="53" ht="54" spans="1:14">
      <c r="A53" s="7">
        <v>1</v>
      </c>
      <c r="B53" s="11" t="s">
        <v>169</v>
      </c>
      <c r="C53" s="7">
        <v>1</v>
      </c>
      <c r="D53" s="11" t="s">
        <v>170</v>
      </c>
      <c r="E53" s="7" t="s">
        <v>38</v>
      </c>
      <c r="F53" s="9" t="s">
        <v>79</v>
      </c>
      <c r="G53" s="9">
        <v>1</v>
      </c>
      <c r="H53" s="9" t="s">
        <v>64</v>
      </c>
      <c r="I53" s="12"/>
      <c r="J53" s="25"/>
      <c r="K53" s="25" t="s">
        <v>120</v>
      </c>
      <c r="L53" s="26" t="str">
        <f>_xlfn.DISPIMG("ID_BAC5617E697146C89739856C7EA2DE9C",1)</f>
        <v>=DISPIMG("ID_BAC5617E697146C89739856C7EA2DE9C",1)</v>
      </c>
      <c r="M53" s="12"/>
      <c r="N53" s="12"/>
    </row>
    <row r="54" ht="54.2" spans="1:14">
      <c r="A54" s="7">
        <v>1</v>
      </c>
      <c r="B54" s="12" t="s">
        <v>171</v>
      </c>
      <c r="C54" s="7">
        <v>1</v>
      </c>
      <c r="D54" s="8" t="s">
        <v>172</v>
      </c>
      <c r="E54" s="7" t="s">
        <v>38</v>
      </c>
      <c r="F54" s="9" t="s">
        <v>102</v>
      </c>
      <c r="G54" s="9">
        <v>1</v>
      </c>
      <c r="H54" s="9" t="s">
        <v>64</v>
      </c>
      <c r="I54" s="12"/>
      <c r="J54" s="25"/>
      <c r="K54" s="25" t="s">
        <v>120</v>
      </c>
      <c r="L54" s="26" t="str">
        <f>_xlfn.DISPIMG("ID_D4201C2CC2824EDF9EEBDADAA8AEA548",1)</f>
        <v>=DISPIMG("ID_D4201C2CC2824EDF9EEBDADAA8AEA548",1)</v>
      </c>
      <c r="M54" s="12"/>
      <c r="N54" s="12"/>
    </row>
    <row r="55" ht="54.2" spans="1:14">
      <c r="A55" s="7">
        <v>1</v>
      </c>
      <c r="B55" s="12" t="s">
        <v>173</v>
      </c>
      <c r="C55" s="7">
        <v>1</v>
      </c>
      <c r="D55" s="8" t="s">
        <v>174</v>
      </c>
      <c r="E55" s="7" t="s">
        <v>38</v>
      </c>
      <c r="F55" s="9" t="s">
        <v>102</v>
      </c>
      <c r="G55" s="9">
        <v>1</v>
      </c>
      <c r="H55" s="9" t="s">
        <v>64</v>
      </c>
      <c r="I55" s="12"/>
      <c r="J55" s="25"/>
      <c r="K55" s="25" t="s">
        <v>120</v>
      </c>
      <c r="L55" s="26" t="str">
        <f>_xlfn.DISPIMG("ID_CF7A9D4164564103916D72E245DF4AC9",1)</f>
        <v>=DISPIMG("ID_CF7A9D4164564103916D72E245DF4AC9",1)</v>
      </c>
      <c r="M55" s="12"/>
      <c r="N55" s="12"/>
    </row>
    <row r="56" ht="54.2" spans="1:14">
      <c r="A56" s="7">
        <v>1</v>
      </c>
      <c r="B56" s="12" t="s">
        <v>175</v>
      </c>
      <c r="C56" s="7">
        <v>1</v>
      </c>
      <c r="D56" s="8" t="s">
        <v>176</v>
      </c>
      <c r="E56" s="7" t="s">
        <v>38</v>
      </c>
      <c r="F56" s="9" t="s">
        <v>102</v>
      </c>
      <c r="G56" s="9">
        <v>1</v>
      </c>
      <c r="H56" s="9" t="s">
        <v>64</v>
      </c>
      <c r="I56" s="12"/>
      <c r="J56" s="25"/>
      <c r="K56" s="25" t="s">
        <v>120</v>
      </c>
      <c r="L56" s="26" t="str">
        <f>_xlfn.DISPIMG("ID_23762A84435E47B49DCBCBEDF0F495B1",1)</f>
        <v>=DISPIMG("ID_23762A84435E47B49DCBCBEDF0F495B1",1)</v>
      </c>
      <c r="M56" s="12"/>
      <c r="N56" s="12"/>
    </row>
    <row r="57" ht="54.2" spans="1:14">
      <c r="A57" s="7" t="s">
        <v>65</v>
      </c>
      <c r="B57" s="12" t="s">
        <v>177</v>
      </c>
      <c r="C57" s="7" t="s">
        <v>65</v>
      </c>
      <c r="D57" s="8" t="s">
        <v>178</v>
      </c>
      <c r="E57" s="7" t="s">
        <v>38</v>
      </c>
      <c r="F57" s="9" t="s">
        <v>99</v>
      </c>
      <c r="G57" s="9" t="s">
        <v>65</v>
      </c>
      <c r="H57" s="9" t="s">
        <v>64</v>
      </c>
      <c r="I57" s="12"/>
      <c r="J57" s="25"/>
      <c r="K57" s="25" t="s">
        <v>179</v>
      </c>
      <c r="L57" s="26" t="str">
        <f t="shared" ref="L57:L60" si="2">_xlfn.DISPIMG("ID_3281FD42D1254158979FD2F1FEE8CD8C",1)</f>
        <v>=DISPIMG("ID_3281FD42D1254158979FD2F1FEE8CD8C",1)</v>
      </c>
      <c r="M57" s="12"/>
      <c r="N57" s="12"/>
    </row>
    <row r="58" ht="54.2" spans="1:14">
      <c r="A58" s="7" t="s">
        <v>65</v>
      </c>
      <c r="B58" s="12" t="s">
        <v>180</v>
      </c>
      <c r="C58" s="7" t="s">
        <v>65</v>
      </c>
      <c r="D58" s="8" t="s">
        <v>181</v>
      </c>
      <c r="E58" s="7" t="s">
        <v>38</v>
      </c>
      <c r="F58" s="9" t="s">
        <v>99</v>
      </c>
      <c r="G58" s="9" t="s">
        <v>65</v>
      </c>
      <c r="H58" s="9" t="s">
        <v>64</v>
      </c>
      <c r="I58" s="12"/>
      <c r="J58" s="25"/>
      <c r="K58" s="25" t="s">
        <v>179</v>
      </c>
      <c r="L58" s="26" t="str">
        <f t="shared" si="2"/>
        <v>=DISPIMG("ID_3281FD42D1254158979FD2F1FEE8CD8C",1)</v>
      </c>
      <c r="M58" s="12"/>
      <c r="N58" s="12"/>
    </row>
    <row r="59" ht="54.2" spans="1:14">
      <c r="A59" s="7" t="s">
        <v>65</v>
      </c>
      <c r="B59" s="13">
        <v>101801</v>
      </c>
      <c r="C59" s="7" t="s">
        <v>65</v>
      </c>
      <c r="D59" s="12" t="s">
        <v>182</v>
      </c>
      <c r="E59" s="7" t="s">
        <v>38</v>
      </c>
      <c r="F59" s="9" t="s">
        <v>99</v>
      </c>
      <c r="G59" s="9" t="s">
        <v>65</v>
      </c>
      <c r="H59" s="9" t="s">
        <v>64</v>
      </c>
      <c r="I59" s="12"/>
      <c r="J59" s="25"/>
      <c r="K59" s="25" t="s">
        <v>179</v>
      </c>
      <c r="L59" s="26" t="str">
        <f t="shared" si="2"/>
        <v>=DISPIMG("ID_3281FD42D1254158979FD2F1FEE8CD8C",1)</v>
      </c>
      <c r="M59" s="12"/>
      <c r="N59" s="12"/>
    </row>
    <row r="60" ht="54.2" spans="1:14">
      <c r="A60" s="7" t="s">
        <v>65</v>
      </c>
      <c r="B60" s="12" t="s">
        <v>183</v>
      </c>
      <c r="C60" s="7" t="s">
        <v>65</v>
      </c>
      <c r="D60" s="14" t="s">
        <v>184</v>
      </c>
      <c r="E60" s="7" t="s">
        <v>38</v>
      </c>
      <c r="F60" s="9" t="s">
        <v>99</v>
      </c>
      <c r="G60" s="9" t="s">
        <v>65</v>
      </c>
      <c r="H60" s="9" t="s">
        <v>64</v>
      </c>
      <c r="I60" s="12"/>
      <c r="J60" s="25"/>
      <c r="K60" s="25" t="s">
        <v>179</v>
      </c>
      <c r="L60" s="26" t="str">
        <f t="shared" si="2"/>
        <v>=DISPIMG("ID_3281FD42D1254158979FD2F1FEE8CD8C",1)</v>
      </c>
      <c r="M60" s="12"/>
      <c r="N60" s="12"/>
    </row>
    <row r="61" ht="14.25" spans="1:14">
      <c r="A61" s="13">
        <v>0</v>
      </c>
      <c r="B61" s="8">
        <v>400001</v>
      </c>
      <c r="C61" s="15">
        <v>1</v>
      </c>
      <c r="D61" s="8" t="s">
        <v>98</v>
      </c>
      <c r="E61" s="16" t="s">
        <v>38</v>
      </c>
      <c r="F61" s="17" t="s">
        <v>99</v>
      </c>
      <c r="G61" s="18">
        <v>16</v>
      </c>
      <c r="H61" s="18" t="s">
        <v>185</v>
      </c>
      <c r="I61" s="13"/>
      <c r="J61" s="25"/>
      <c r="K61" s="25" t="s">
        <v>144</v>
      </c>
      <c r="L61" s="13" t="str">
        <f>_xlfn.DISPIMG("ID_73F4DE47EEE844179263ED728146A1C2",1)</f>
        <v>=DISPIMG("ID_73F4DE47EEE844179263ED728146A1C2",1)</v>
      </c>
      <c r="M61" s="12"/>
      <c r="N61" s="12"/>
    </row>
    <row r="62" ht="14.25" spans="1:14">
      <c r="A62" s="19"/>
      <c r="B62" s="20"/>
      <c r="C62" s="19"/>
      <c r="D62" s="20"/>
      <c r="E62" s="21"/>
      <c r="F62" s="22"/>
      <c r="G62" s="19"/>
      <c r="H62" s="19"/>
      <c r="I62" s="19"/>
      <c r="J62" s="19"/>
      <c r="K62" s="19"/>
      <c r="L62" s="19"/>
      <c r="M62" s="12"/>
      <c r="N62" s="12"/>
    </row>
    <row r="63" ht="14.25" spans="1:14">
      <c r="A63" s="7">
        <v>1</v>
      </c>
      <c r="B63" s="11">
        <v>201101</v>
      </c>
      <c r="C63" s="7">
        <v>1</v>
      </c>
      <c r="D63" s="12" t="s">
        <v>186</v>
      </c>
      <c r="E63" s="16" t="s">
        <v>38</v>
      </c>
      <c r="F63" s="17" t="s">
        <v>85</v>
      </c>
      <c r="G63" s="9">
        <v>1</v>
      </c>
      <c r="H63" s="12" t="s">
        <v>187</v>
      </c>
      <c r="I63" s="12"/>
      <c r="J63" s="12"/>
      <c r="K63" s="12" t="s">
        <v>65</v>
      </c>
      <c r="L63" s="26" t="str">
        <f>_xlfn.DISPIMG("ID_D11D2B3044C94281AB9999F805AB95C8",1)</f>
        <v>=DISPIMG("ID_D11D2B3044C94281AB9999F805AB95C8",1)</v>
      </c>
      <c r="M63" s="12"/>
      <c r="N63" s="12"/>
    </row>
    <row r="64" ht="14.25" spans="1:14">
      <c r="A64" s="7">
        <v>1</v>
      </c>
      <c r="B64" s="11">
        <v>201101</v>
      </c>
      <c r="C64" s="12" t="s">
        <v>188</v>
      </c>
      <c r="D64" s="12" t="s">
        <v>186</v>
      </c>
      <c r="E64" s="16" t="s">
        <v>38</v>
      </c>
      <c r="F64" s="17" t="s">
        <v>85</v>
      </c>
      <c r="G64" s="12" t="s">
        <v>120</v>
      </c>
      <c r="H64" s="12" t="s">
        <v>187</v>
      </c>
      <c r="I64" s="12"/>
      <c r="J64" s="12" t="s">
        <v>189</v>
      </c>
      <c r="K64" s="12" t="s">
        <v>190</v>
      </c>
      <c r="L64" s="26" t="str">
        <f>_xlfn.DISPIMG("ID_982778376AB4490B87694418098DBDE2",1)</f>
        <v>=DISPIMG("ID_982778376AB4490B87694418098DBDE2",1)</v>
      </c>
      <c r="M64" s="12"/>
      <c r="N64" s="12"/>
    </row>
    <row r="65" ht="14.25" spans="1:14">
      <c r="A65" s="7">
        <v>1</v>
      </c>
      <c r="B65" s="11">
        <v>201102</v>
      </c>
      <c r="C65" s="7">
        <v>1</v>
      </c>
      <c r="D65" s="12" t="s">
        <v>186</v>
      </c>
      <c r="E65" s="16" t="s">
        <v>38</v>
      </c>
      <c r="F65" s="17" t="s">
        <v>85</v>
      </c>
      <c r="G65" s="9">
        <v>1</v>
      </c>
      <c r="H65" s="12" t="s">
        <v>187</v>
      </c>
      <c r="I65" s="12"/>
      <c r="J65" s="12"/>
      <c r="K65" s="12" t="s">
        <v>65</v>
      </c>
      <c r="L65" s="26" t="str">
        <f>_xlfn.DISPIMG("ID_B7C3E42B95B142C1B360C73D5910D5F2",1)</f>
        <v>=DISPIMG("ID_B7C3E42B95B142C1B360C73D5910D5F2",1)</v>
      </c>
      <c r="M65" s="12"/>
      <c r="N65" s="12"/>
    </row>
    <row r="66" ht="14.25" spans="1:14">
      <c r="A66" s="7">
        <v>1</v>
      </c>
      <c r="B66" s="11">
        <v>201102</v>
      </c>
      <c r="C66" s="12" t="s">
        <v>188</v>
      </c>
      <c r="D66" s="12" t="s">
        <v>186</v>
      </c>
      <c r="E66" s="16" t="s">
        <v>38</v>
      </c>
      <c r="F66" s="17" t="s">
        <v>85</v>
      </c>
      <c r="G66" s="12" t="s">
        <v>120</v>
      </c>
      <c r="H66" s="12" t="s">
        <v>187</v>
      </c>
      <c r="I66" s="12"/>
      <c r="J66" s="12" t="s">
        <v>189</v>
      </c>
      <c r="K66" s="12" t="s">
        <v>190</v>
      </c>
      <c r="L66" s="26" t="str">
        <f>_xlfn.DISPIMG("ID_4850B5F71105430AB39F7EA988F0983C",1)</f>
        <v>=DISPIMG("ID_4850B5F71105430AB39F7EA988F0983C",1)</v>
      </c>
      <c r="M66" s="12"/>
      <c r="N66" s="12"/>
    </row>
    <row r="67" ht="14.25" spans="1:14">
      <c r="A67" s="7">
        <v>1</v>
      </c>
      <c r="B67" s="11">
        <v>201103</v>
      </c>
      <c r="C67" s="7">
        <v>1</v>
      </c>
      <c r="D67" s="12" t="s">
        <v>186</v>
      </c>
      <c r="E67" s="16" t="s">
        <v>38</v>
      </c>
      <c r="F67" s="17" t="s">
        <v>85</v>
      </c>
      <c r="G67" s="9">
        <v>1</v>
      </c>
      <c r="H67" s="12" t="s">
        <v>187</v>
      </c>
      <c r="I67" s="12"/>
      <c r="J67" s="12"/>
      <c r="K67" s="12" t="s">
        <v>65</v>
      </c>
      <c r="L67" s="26" t="str">
        <f>_xlfn.DISPIMG("ID_F85E9283C1004E089C775E0CC260AD93",1)</f>
        <v>=DISPIMG("ID_F85E9283C1004E089C775E0CC260AD93",1)</v>
      </c>
      <c r="M67" s="12"/>
      <c r="N67" s="12"/>
    </row>
    <row r="68" ht="14.25" spans="1:14">
      <c r="A68" s="7">
        <v>1</v>
      </c>
      <c r="B68" s="11">
        <v>201103</v>
      </c>
      <c r="C68" s="12" t="s">
        <v>188</v>
      </c>
      <c r="D68" s="12" t="s">
        <v>186</v>
      </c>
      <c r="E68" s="16" t="s">
        <v>38</v>
      </c>
      <c r="F68" s="17" t="s">
        <v>85</v>
      </c>
      <c r="G68" s="12" t="s">
        <v>120</v>
      </c>
      <c r="H68" s="12" t="s">
        <v>187</v>
      </c>
      <c r="I68" s="12"/>
      <c r="J68" s="12" t="s">
        <v>189</v>
      </c>
      <c r="K68" s="12" t="s">
        <v>190</v>
      </c>
      <c r="L68" s="26" t="str">
        <f>_xlfn.DISPIMG("ID_406DCE8A3A9041E582B331C4E8C3C4E5",1)</f>
        <v>=DISPIMG("ID_406DCE8A3A9041E582B331C4E8C3C4E5",1)</v>
      </c>
      <c r="M68" s="12"/>
      <c r="N68" s="1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</cp:lastModifiedBy>
  <dcterms:created xsi:type="dcterms:W3CDTF">2023-05-12T11:15:00Z</dcterms:created>
  <dcterms:modified xsi:type="dcterms:W3CDTF">2025-09-12T06:07:53Z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5ABF2C3594C943C99939238244770784_12</vt:lpwstr>
  </property>
</Properties>
</file>