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fg_MapImageSet_地图图像集" sheetId="3" r:id="rId1"/>
    <sheet name="cfg_MapMassif_地图资源图集" sheetId="1" r:id="rId2"/>
    <sheet name="数据类型" sheetId="4" r:id="rId3"/>
  </sheets>
  <definedNames>
    <definedName name="ExternalData_1" localSheetId="2">数据类型!#REF!</definedName>
    <definedName name="数据类型_Sheet1" localSheetId="2">数据类型!#REF!</definedName>
    <definedName name="连接" localSheetId="2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E31128960DEA4CBF9C4BDB2DC1750D18" descr="万能齿轮地块1x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673840" y="1085850"/>
          <a:ext cx="191135" cy="184785"/>
        </a:xfrm>
        <a:prstGeom prst="rect">
          <a:avLst/>
        </a:prstGeom>
      </xdr:spPr>
    </xdr:pic>
  </etc:cellImage>
  <etc:cellImage>
    <xdr:pic>
      <xdr:nvPicPr>
        <xdr:cNvPr id="10" name="ID_1533A4BF36C9491EA6F1B445A0988563" descr="怨灵水晶地块1x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1673840" y="1628775"/>
          <a:ext cx="191135" cy="184785"/>
        </a:xfrm>
        <a:prstGeom prst="rect">
          <a:avLst/>
        </a:prstGeom>
      </xdr:spPr>
    </xdr:pic>
  </etc:cellImage>
  <etc:cellImage>
    <xdr:pic>
      <xdr:nvPicPr>
        <xdr:cNvPr id="4" name="ID_EFB1EB7036594BD4AB9B7CBA32809B1B" descr="地图资源生成格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6202025" y="3730625"/>
          <a:ext cx="762000" cy="1524000"/>
        </a:xfrm>
        <a:prstGeom prst="rect">
          <a:avLst/>
        </a:prstGeom>
      </xdr:spPr>
    </xdr:pic>
  </etc:cellImage>
  <etc:cellImage>
    <xdr:pic>
      <xdr:nvPicPr>
        <xdr:cNvPr id="3" name="ID_65270ABED6A143CA9A6E2DA6D5253C20" descr="废料地块1x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8192750" y="2373630"/>
          <a:ext cx="184785" cy="179070"/>
        </a:xfrm>
        <a:prstGeom prst="rect">
          <a:avLst/>
        </a:prstGeom>
      </xdr:spPr>
    </xdr:pic>
  </etc:cellImage>
  <etc:cellImage>
    <xdr:pic>
      <xdr:nvPicPr>
        <xdr:cNvPr id="5" name="ID_5A24066537DA464E9986295F2B4A5A74" descr="地块临时素材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6849725" y="2362200"/>
          <a:ext cx="1143000" cy="1149350"/>
        </a:xfrm>
        <a:prstGeom prst="rect">
          <a:avLst/>
        </a:prstGeom>
      </xdr:spPr>
    </xdr:pic>
  </etc:cellImage>
  <etc:cellImage>
    <xdr:pic>
      <xdr:nvPicPr>
        <xdr:cNvPr id="8" name="ID_DB2CF3B5B8BE4939858EB61D050FB732" descr="pictures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2949555" y="5815965"/>
          <a:ext cx="7150100" cy="4170680"/>
        </a:xfrm>
        <a:prstGeom prst="rect">
          <a:avLst/>
        </a:prstGeom>
      </xdr:spPr>
    </xdr:pic>
  </etc:cellImage>
  <etc:cellImage>
    <xdr:pic>
      <xdr:nvPicPr>
        <xdr:cNvPr id="2" name="ID_1B8D765690364953B9DD0A5FB0ECF439" descr="ID_DB2CF3B5B8BE4939858EB61D050FB73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1694795" y="8037195"/>
          <a:ext cx="7139305" cy="4188460"/>
        </a:xfrm>
        <a:prstGeom prst="rect">
          <a:avLst/>
        </a:prstGeom>
      </xdr:spPr>
    </xdr:pic>
  </etc:cellImage>
  <etc:cellImage>
    <xdr:pic>
      <xdr:nvPicPr>
        <xdr:cNvPr id="9" name="ID_788E732D8C794339B84E4666740DF142" descr="沙漠地块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737205" y="9881870"/>
          <a:ext cx="1913255" cy="959485"/>
        </a:xfrm>
        <a:prstGeom prst="rect">
          <a:avLst/>
        </a:prstGeom>
      </xdr:spPr>
    </xdr:pic>
  </etc:cellImage>
  <etc:cellImage>
    <xdr:pic>
      <xdr:nvPicPr>
        <xdr:cNvPr id="6" name="ID_764A8BE326274A46B0D383B40B10E88E" descr="工厂地板01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7659350" y="5949315"/>
          <a:ext cx="190500" cy="190500"/>
        </a:xfrm>
        <a:prstGeom prst="rect">
          <a:avLst/>
        </a:prstGeom>
      </xdr:spPr>
    </xdr:pic>
  </etc:cellImage>
  <etc:cellImage>
    <xdr:pic>
      <xdr:nvPicPr>
        <xdr:cNvPr id="12" name="ID_E53FDC4CF002421FBAD532A993EF844A" descr="深层工厂地板3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980795" y="6174105"/>
          <a:ext cx="190500" cy="190500"/>
        </a:xfrm>
        <a:prstGeom prst="rect">
          <a:avLst/>
        </a:prstGeom>
      </xdr:spPr>
    </xdr:pic>
  </etc:cellImage>
  <etc:cellImage>
    <xdr:pic>
      <xdr:nvPicPr>
        <xdr:cNvPr id="14" name="ID_84301341FFD14661A4D82C751D758559" descr="地图阴影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2120880" y="8516620"/>
          <a:ext cx="2281555" cy="2322830"/>
        </a:xfrm>
        <a:prstGeom prst="rect">
          <a:avLst/>
        </a:prstGeom>
      </xdr:spPr>
    </xdr:pic>
  </etc:cellImage>
  <etc:cellImage>
    <xdr:pic>
      <xdr:nvPicPr>
        <xdr:cNvPr id="17" name="ID_5902D8F50B21428ABFB63993CA438846" descr="工厂地板05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2263120" y="8108950"/>
          <a:ext cx="4187825" cy="4566285"/>
        </a:xfrm>
        <a:prstGeom prst="rect">
          <a:avLst/>
        </a:prstGeom>
      </xdr:spPr>
    </xdr:pic>
  </etc:cellImage>
  <etc:cellImage>
    <xdr:pic>
      <xdr:nvPicPr>
        <xdr:cNvPr id="23" name="ID_A97268E70E814D19A17507429F4C1880" descr="占位符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2461875" y="11877675"/>
          <a:ext cx="377190" cy="375920"/>
        </a:xfrm>
        <a:prstGeom prst="rect">
          <a:avLst/>
        </a:prstGeom>
      </xdr:spPr>
    </xdr:pic>
  </etc:cellImage>
  <etc:cellImage>
    <xdr:pic>
      <xdr:nvPicPr>
        <xdr:cNvPr id="25" name="ID_12DA68E94D564C9B86ED6ACFDFDFF3C3" descr="工厂部件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2545060" y="11838305"/>
          <a:ext cx="3426460" cy="3391535"/>
        </a:xfrm>
        <a:prstGeom prst="rect">
          <a:avLst/>
        </a:prstGeom>
      </xdr:spPr>
    </xdr:pic>
  </etc:cellImage>
  <etc:cellImage>
    <xdr:pic>
      <xdr:nvPicPr>
        <xdr:cNvPr id="26" name="ID_2EBD8AFA0097418CADEFD466A181A7C0" descr="地块效果层级阴影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2238355" y="11196320"/>
          <a:ext cx="3427730" cy="3801110"/>
        </a:xfrm>
        <a:prstGeom prst="rect">
          <a:avLst/>
        </a:prstGeom>
      </xdr:spPr>
    </xdr:pic>
  </etc:cellImage>
  <etc:cellImage>
    <xdr:pic>
      <xdr:nvPicPr>
        <xdr:cNvPr id="27" name="ID_8F9CE1109CBE434A8C7A6A451CD5C48A" descr="沙漠地块6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2362815" y="10252710"/>
          <a:ext cx="3427730" cy="1916430"/>
        </a:xfrm>
        <a:prstGeom prst="rect">
          <a:avLst/>
        </a:prstGeom>
      </xdr:spPr>
    </xdr:pic>
  </etc:cellImage>
  <etc:cellImage>
    <xdr:pic>
      <xdr:nvPicPr>
        <xdr:cNvPr id="13" name="ID_731065BDDFDA477199A185735A4D4350" descr="地图六边形主要关卡选框3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2076430" y="6901815"/>
          <a:ext cx="3565525" cy="4118610"/>
        </a:xfrm>
        <a:prstGeom prst="rect">
          <a:avLst/>
        </a:prstGeom>
      </xdr:spPr>
    </xdr:pic>
  </etc:cellImage>
  <etc:cellImage>
    <xdr:pic>
      <xdr:nvPicPr>
        <xdr:cNvPr id="20" name="ID_AE6493A18B034DED84F9630F0FECB4F1" descr="工厂地板08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2054840" y="17506950"/>
          <a:ext cx="3423920" cy="3451225"/>
        </a:xfrm>
        <a:prstGeom prst="rect">
          <a:avLst/>
        </a:prstGeom>
      </xdr:spPr>
    </xdr:pic>
  </etc:cellImage>
  <etc:cellImage>
    <xdr:pic>
      <xdr:nvPicPr>
        <xdr:cNvPr id="19" name="ID_2D50515CC48A453C914C998900B899A7" descr="工厂地板0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2018645" y="18262600"/>
          <a:ext cx="4568825" cy="1553210"/>
        </a:xfrm>
        <a:prstGeom prst="rect">
          <a:avLst/>
        </a:prstGeom>
      </xdr:spPr>
    </xdr:pic>
  </etc:cellImage>
  <etc:cellImage>
    <xdr:pic>
      <xdr:nvPicPr>
        <xdr:cNvPr id="22" name="ID_409EFD4A2A9E410E849F0A479FB0ACDD" descr="测试区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2061825" y="7480935"/>
          <a:ext cx="3569335" cy="4109085"/>
        </a:xfrm>
        <a:prstGeom prst="rect">
          <a:avLst/>
        </a:prstGeom>
      </xdr:spPr>
    </xdr:pic>
  </etc:cellImage>
  <etc:cellImage>
    <xdr:pic>
      <xdr:nvPicPr>
        <xdr:cNvPr id="30" name="ID_2C0BA9F4EEA94842B07BB5CA163328E5" descr="工厂悬崖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2106275" y="21251545"/>
          <a:ext cx="4561205" cy="1551940"/>
        </a:xfrm>
        <a:prstGeom prst="rect">
          <a:avLst/>
        </a:prstGeom>
      </xdr:spPr>
    </xdr:pic>
  </etc:cellImage>
  <etc:cellImage>
    <xdr:pic>
      <xdr:nvPicPr>
        <xdr:cNvPr id="18" name="ID_8033F42892484127AA852D814FE04E77" descr="资源4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12223115" y="14930120"/>
          <a:ext cx="3423285" cy="3455670"/>
        </a:xfrm>
        <a:prstGeom prst="rect">
          <a:avLst/>
        </a:prstGeom>
      </xdr:spPr>
    </xdr:pic>
  </etc:cellImage>
  <etc:cellImage>
    <xdr:pic>
      <xdr:nvPicPr>
        <xdr:cNvPr id="21" name="ID_1D91E21BB840407EBD70829FB8893A22" descr="逻辑地块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12494260" y="10821035"/>
          <a:ext cx="1519555" cy="1527175"/>
        </a:xfrm>
        <a:prstGeom prst="rect">
          <a:avLst/>
        </a:prstGeom>
      </xdr:spPr>
    </xdr:pic>
  </etc:cellImage>
  <etc:cellImage>
    <xdr:pic>
      <xdr:nvPicPr>
        <xdr:cNvPr id="37" name="ID_94B926CE21D54075B81674379EA94C9E" descr="高层装饰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12179300" y="24016335"/>
          <a:ext cx="3423285" cy="3472180"/>
        </a:xfrm>
        <a:prstGeom prst="rect">
          <a:avLst/>
        </a:prstGeom>
      </xdr:spPr>
    </xdr:pic>
  </etc:cellImage>
  <etc:cellImage>
    <xdr:pic>
      <xdr:nvPicPr>
        <xdr:cNvPr id="40" name="ID_FAA60A501DD244459A0C5F4E44F36345" descr="墙壁阴影2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2399010" y="25337770"/>
          <a:ext cx="4560570" cy="4633595"/>
        </a:xfrm>
        <a:prstGeom prst="rect">
          <a:avLst/>
        </a:prstGeom>
      </xdr:spPr>
    </xdr:pic>
  </etc:cellImage>
  <etc:cellImage>
    <xdr:pic>
      <xdr:nvPicPr>
        <xdr:cNvPr id="16" name="ID_21FF3137B7044B7BADEEEC08DF547A6D" descr="工厂地板17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2215495" y="21182330"/>
          <a:ext cx="4558665" cy="1535430"/>
        </a:xfrm>
        <a:prstGeom prst="rect">
          <a:avLst/>
        </a:prstGeom>
      </xdr:spPr>
    </xdr:pic>
  </etc:cellImage>
  <etc:cellImage>
    <xdr:pic>
      <xdr:nvPicPr>
        <xdr:cNvPr id="28" name="ID_18CF6AAFA20C4CA4AAB7AEDDC8C705E3" descr="工厂装饰1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2201525" y="23194645"/>
          <a:ext cx="3423285" cy="3462655"/>
        </a:xfrm>
        <a:prstGeom prst="rect">
          <a:avLst/>
        </a:prstGeom>
      </xdr:spPr>
    </xdr:pic>
  </etc:cellImage>
  <etc:cellImage>
    <xdr:pic>
      <xdr:nvPicPr>
        <xdr:cNvPr id="32" name="ID_366BED8BE75246DF849D416B8A2CEC74" descr="工厂地板07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2084050" y="13080365"/>
          <a:ext cx="3424555" cy="3827780"/>
        </a:xfrm>
        <a:prstGeom prst="rect">
          <a:avLst/>
        </a:prstGeom>
      </xdr:spPr>
    </xdr:pic>
  </etc:cellImage>
  <etc:cellImage>
    <xdr:pic>
      <xdr:nvPicPr>
        <xdr:cNvPr id="33" name="ID_5F92616397BD4903B25B77F3D9163801" descr="工厂悬崖2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12981305" y="23896320"/>
          <a:ext cx="4560570" cy="1532255"/>
        </a:xfrm>
        <a:prstGeom prst="rect">
          <a:avLst/>
        </a:prstGeom>
      </xdr:spPr>
    </xdr:pic>
  </etc:cellImage>
  <etc:cellImage>
    <xdr:pic>
      <xdr:nvPicPr>
        <xdr:cNvPr id="39" name="ID_CCB5358E712A4E5DB2AB4BBF74002FF5" descr="地图六边形主要关卡选框5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12673330" y="10601960"/>
          <a:ext cx="3566160" cy="4099560"/>
        </a:xfrm>
        <a:prstGeom prst="rect">
          <a:avLst/>
        </a:prstGeom>
      </xdr:spPr>
    </xdr:pic>
  </etc:cellImage>
  <etc:cellImage>
    <xdr:pic>
      <xdr:nvPicPr>
        <xdr:cNvPr id="41" name="ID_8BDA9D91CC19458E854F35642579AA51" descr="地图六边形主要关卡选框4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12797790" y="10056495"/>
          <a:ext cx="3566160" cy="4102735"/>
        </a:xfrm>
        <a:prstGeom prst="rect">
          <a:avLst/>
        </a:prstGeom>
      </xdr:spPr>
    </xdr:pic>
  </etc:cellImage>
  <etc:cellImage>
    <xdr:pic>
      <xdr:nvPicPr>
        <xdr:cNvPr id="42" name="ID_F285F4A06F25417188819BE9CD778B77" descr="地图六边形主要关卡选框6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12724765" y="12412980"/>
          <a:ext cx="3566795" cy="4119245"/>
        </a:xfrm>
        <a:prstGeom prst="rect">
          <a:avLst/>
        </a:prstGeom>
      </xdr:spPr>
    </xdr:pic>
  </etc:cellImage>
  <etc:cellImage>
    <xdr:pic>
      <xdr:nvPicPr>
        <xdr:cNvPr id="35" name="ID_905FC3724FA74E2F9C74306221BD2251" descr="地图六边形主要关卡选框7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12820015" y="13731240"/>
          <a:ext cx="3566795" cy="4117340"/>
        </a:xfrm>
        <a:prstGeom prst="rect">
          <a:avLst/>
        </a:prstGeom>
      </xdr:spPr>
    </xdr:pic>
  </etc:cellImage>
  <etc:cellImage>
    <xdr:pic>
      <xdr:nvPicPr>
        <xdr:cNvPr id="43" name="ID_F4165BF54078433E8C1A0846A99C8AF3" descr="地图六边形主要关卡选框10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12563475" y="17456785"/>
          <a:ext cx="3566160" cy="4124960"/>
        </a:xfrm>
        <a:prstGeom prst="rect">
          <a:avLst/>
        </a:prstGeom>
      </xdr:spPr>
    </xdr:pic>
  </etc:cellImage>
  <etc:cellImage>
    <xdr:pic>
      <xdr:nvPicPr>
        <xdr:cNvPr id="44" name="ID_25CD87777428465F8F8B8D3A81132EEF" descr="地图六边形主要关卡选框9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12665710" y="15919450"/>
          <a:ext cx="3566160" cy="4120515"/>
        </a:xfrm>
        <a:prstGeom prst="rect">
          <a:avLst/>
        </a:prstGeom>
      </xdr:spPr>
    </xdr:pic>
  </etc:cellImage>
  <etc:cellImage>
    <xdr:pic>
      <xdr:nvPicPr>
        <xdr:cNvPr id="45" name="ID_0041FCB9D0494148816A06CD7370F0E9" descr="地图六边形主要关卡选框8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12665710" y="14946630"/>
          <a:ext cx="3566160" cy="4126230"/>
        </a:xfrm>
        <a:prstGeom prst="rect">
          <a:avLst/>
        </a:prstGeom>
      </xdr:spPr>
    </xdr:pic>
  </etc:cellImage>
  <etc:cellImage>
    <xdr:pic>
      <xdr:nvPicPr>
        <xdr:cNvPr id="46" name="ID_BC87F172466D41A685446611F67A98C9" descr="未探明关卡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12680950" y="9719310"/>
          <a:ext cx="3566160" cy="4111625"/>
        </a:xfrm>
        <a:prstGeom prst="rect">
          <a:avLst/>
        </a:prstGeom>
      </xdr:spPr>
    </xdr:pic>
  </etc:cellImage>
  <etc:cellImage>
    <xdr:pic>
      <xdr:nvPicPr>
        <xdr:cNvPr id="34" name="ID_552F982BB9A84CE39B08D931EAA9AAB3" descr="工厂地板18-Recovered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>
          <a:off x="12768580" y="30662245"/>
          <a:ext cx="4561205" cy="1532890"/>
        </a:xfrm>
        <a:prstGeom prst="rect">
          <a:avLst/>
        </a:prstGeom>
      </xdr:spPr>
    </xdr:pic>
  </etc:cellImage>
  <etc:cellImage>
    <xdr:pic>
      <xdr:nvPicPr>
        <xdr:cNvPr id="59" name="ID_3BC98EFC03924D83A1389706A3772A53" descr="工厂深层地板1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12767945" y="36677600"/>
          <a:ext cx="4569460" cy="1553210"/>
        </a:xfrm>
        <a:prstGeom prst="rect">
          <a:avLst/>
        </a:prstGeom>
      </xdr:spPr>
    </xdr:pic>
  </etc:cellImage>
  <etc:cellImage>
    <xdr:pic>
      <xdr:nvPicPr>
        <xdr:cNvPr id="60" name="ID_F242FC88CCB6417D9AEE0DF9725AFDF9" descr="工厂墙壁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12607290" y="37118925"/>
          <a:ext cx="4569460" cy="1553210"/>
        </a:xfrm>
        <a:prstGeom prst="rect">
          <a:avLst/>
        </a:prstGeom>
      </xdr:spPr>
    </xdr:pic>
  </etc:cellImage>
  <etc:cellImage>
    <xdr:pic>
      <xdr:nvPicPr>
        <xdr:cNvPr id="61" name="ID_02D8F267E60D4FB4A5F6F480B565094C" descr="墙壁阴影1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12849225" y="37475795"/>
          <a:ext cx="4561205" cy="1547495"/>
        </a:xfrm>
        <a:prstGeom prst="rect">
          <a:avLst/>
        </a:prstGeom>
      </xdr:spPr>
    </xdr:pic>
  </etc:cellImage>
  <etc:cellImage>
    <xdr:pic>
      <xdr:nvPicPr>
        <xdr:cNvPr id="48" name="ID_B663FCC4B3AB44D3B821099316609951" descr="推荐规划区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12365990" y="38665150"/>
          <a:ext cx="4570095" cy="1533525"/>
        </a:xfrm>
        <a:prstGeom prst="rect">
          <a:avLst/>
        </a:prstGeom>
      </xdr:spPr>
    </xdr:pic>
  </etc:cellImage>
  <etc:cellImage>
    <xdr:pic>
      <xdr:nvPicPr>
        <xdr:cNvPr id="51" name="ID_3F7491A1C758480B90FE1A84C902D3A8" descr="不可建造区域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13068935" y="38663880"/>
          <a:ext cx="4561205" cy="1542415"/>
        </a:xfrm>
        <a:prstGeom prst="rect">
          <a:avLst/>
        </a:prstGeom>
      </xdr:spPr>
    </xdr:pic>
  </etc:cellImage>
  <etc:cellImage>
    <xdr:pic>
      <xdr:nvPicPr>
        <xdr:cNvPr id="52" name="ID_18307AF68E06496CA6A110DFB4F00D67" descr="飞行敌人刷新点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>
          <a:off x="12936855" y="39406195"/>
          <a:ext cx="4561205" cy="1544955"/>
        </a:xfrm>
        <a:prstGeom prst="rect">
          <a:avLst/>
        </a:prstGeom>
      </xdr:spPr>
    </xdr:pic>
  </etc:cellImage>
  <etc:cellImage>
    <xdr:pic>
      <xdr:nvPicPr>
        <xdr:cNvPr id="53" name="ID_680F2289BCB04687B9DABF7D80829035" descr="警戒线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12827000" y="39738935"/>
          <a:ext cx="4570095" cy="1553845"/>
        </a:xfrm>
        <a:prstGeom prst="rect">
          <a:avLst/>
        </a:prstGeom>
      </xdr:spPr>
    </xdr:pic>
  </etc:cellImage>
  <etc:cellImage>
    <xdr:pic>
      <xdr:nvPicPr>
        <xdr:cNvPr id="54" name="ID_F7817D681B8842369C6E62F983DCA994" descr="工厂地块03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12614910" y="37968555"/>
          <a:ext cx="4570095" cy="1553845"/>
        </a:xfrm>
        <a:prstGeom prst="rect">
          <a:avLst/>
        </a:prstGeom>
      </xdr:spPr>
    </xdr:pic>
  </etc:cellImage>
  <etc:cellImage>
    <xdr:pic>
      <xdr:nvPicPr>
        <xdr:cNvPr id="55" name="ID_69158AECBCC740C5A3BD17EB3BD08B04" descr="工厂地块02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12740005" y="36288345"/>
          <a:ext cx="4570095" cy="1553845"/>
        </a:xfrm>
        <a:prstGeom prst="rect">
          <a:avLst/>
        </a:prstGeom>
      </xdr:spPr>
    </xdr:pic>
  </etc:cellImage>
  <etc:cellImage>
    <xdr:pic>
      <xdr:nvPicPr>
        <xdr:cNvPr id="56" name="ID_54A17A884E744506A9DD6718ADFAF8FF" descr="宝石墙壁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12717145" y="34834830"/>
          <a:ext cx="4561205" cy="1535430"/>
        </a:xfrm>
        <a:prstGeom prst="rect">
          <a:avLst/>
        </a:prstGeom>
      </xdr:spPr>
    </xdr:pic>
  </etc:cellImage>
  <etc:cellImage>
    <xdr:pic>
      <xdr:nvPicPr>
        <xdr:cNvPr id="63" name="ID_F34DED19604C4EE59DC30EE796B226EB" descr="计算模块1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12856210" y="40134540"/>
          <a:ext cx="4561205" cy="1546860"/>
        </a:xfrm>
        <a:prstGeom prst="rect">
          <a:avLst/>
        </a:prstGeom>
      </xdr:spPr>
    </xdr:pic>
  </etc:cellImage>
  <etc:cellImage>
    <xdr:pic>
      <xdr:nvPicPr>
        <xdr:cNvPr id="11" name="ID_E5B1FD05FACB493EA76BFDF1A80FAAEA" descr="敌人刷新点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12768580" y="38258750"/>
          <a:ext cx="4561205" cy="1534160"/>
        </a:xfrm>
        <a:prstGeom prst="rect">
          <a:avLst/>
        </a:prstGeom>
      </xdr:spPr>
    </xdr:pic>
  </etc:cellImage>
  <etc:cellImage>
    <xdr:pic>
      <xdr:nvPicPr>
        <xdr:cNvPr id="31" name="ID_C9B2FAF0139B4C8DA52AE2AD77D90E95" descr="腐烂地板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12699365" y="40936545"/>
          <a:ext cx="4568825" cy="1507490"/>
        </a:xfrm>
        <a:prstGeom prst="rect">
          <a:avLst/>
        </a:prstGeom>
      </xdr:spPr>
    </xdr:pic>
  </etc:cellImage>
  <etc:cellImage>
    <xdr:pic>
      <xdr:nvPicPr>
        <xdr:cNvPr id="38" name="ID_1419DFA532CC412E87BC743CB871ADFD" descr="岩石沙漠地板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12545695" y="41565195"/>
          <a:ext cx="4568825" cy="1496060"/>
        </a:xfrm>
        <a:prstGeom prst="rect">
          <a:avLst/>
        </a:prstGeom>
      </xdr:spPr>
    </xdr:pic>
  </etc:cellImage>
  <etc:cellImage>
    <xdr:pic>
      <xdr:nvPicPr>
        <xdr:cNvPr id="50" name="ID_073722960C474F6B8E4E21290BCC36CE" descr="破裂道路"/>
        <xdr:cNvPicPr>
          <a:picLocks noChangeAspect="1"/>
        </xdr:cNvPicPr>
      </xdr:nvPicPr>
      <xdr:blipFill>
        <a:blip r:embed="rId53"/>
        <a:stretch>
          <a:fillRect/>
        </a:stretch>
      </xdr:blipFill>
      <xdr:spPr>
        <a:xfrm>
          <a:off x="12582525" y="42491660"/>
          <a:ext cx="4570095" cy="1503680"/>
        </a:xfrm>
        <a:prstGeom prst="rect">
          <a:avLst/>
        </a:prstGeom>
      </xdr:spPr>
    </xdr:pic>
  </etc:cellImage>
  <etc:cellImage>
    <xdr:pic>
      <xdr:nvPicPr>
        <xdr:cNvPr id="64" name="ID_611FAEEDA292447BAC8D390B7F73C65F" descr="熔岩地板"/>
        <xdr:cNvPicPr>
          <a:picLocks noChangeAspect="1"/>
        </xdr:cNvPicPr>
      </xdr:nvPicPr>
      <xdr:blipFill>
        <a:blip r:embed="rId54"/>
        <a:stretch>
          <a:fillRect/>
        </a:stretch>
      </xdr:blipFill>
      <xdr:spPr>
        <a:xfrm>
          <a:off x="12349480" y="43715305"/>
          <a:ext cx="4570095" cy="1506220"/>
        </a:xfrm>
        <a:prstGeom prst="rect">
          <a:avLst/>
        </a:prstGeom>
      </xdr:spPr>
    </xdr:pic>
  </etc:cellImage>
  <etc:cellImage>
    <xdr:pic>
      <xdr:nvPicPr>
        <xdr:cNvPr id="66" name="ID_42228BAC81C04A61B6227103DB19F2A8" descr="黑曜石地板"/>
        <xdr:cNvPicPr>
          <a:picLocks noChangeAspect="1"/>
        </xdr:cNvPicPr>
      </xdr:nvPicPr>
      <xdr:blipFill>
        <a:blip r:embed="rId55"/>
        <a:stretch>
          <a:fillRect/>
        </a:stretch>
      </xdr:blipFill>
      <xdr:spPr>
        <a:xfrm>
          <a:off x="12349480" y="44095035"/>
          <a:ext cx="4570095" cy="1501140"/>
        </a:xfrm>
        <a:prstGeom prst="rect">
          <a:avLst/>
        </a:prstGeom>
      </xdr:spPr>
    </xdr:pic>
  </etc:cellImage>
  <etc:cellImage>
    <xdr:pic>
      <xdr:nvPicPr>
        <xdr:cNvPr id="69" name="ID_B67FE283CDE347FDBC4B5EA6973DAEC9" descr="破损寰星科技地板"/>
        <xdr:cNvPicPr>
          <a:picLocks noChangeAspect="1"/>
        </xdr:cNvPicPr>
      </xdr:nvPicPr>
      <xdr:blipFill>
        <a:blip r:embed="rId56"/>
        <a:stretch>
          <a:fillRect/>
        </a:stretch>
      </xdr:blipFill>
      <xdr:spPr>
        <a:xfrm>
          <a:off x="12595860" y="45819060"/>
          <a:ext cx="4570095" cy="1496695"/>
        </a:xfrm>
        <a:prstGeom prst="rect">
          <a:avLst/>
        </a:prstGeom>
      </xdr:spPr>
    </xdr:pic>
  </etc:cellImage>
  <etc:cellImage>
    <xdr:pic>
      <xdr:nvPicPr>
        <xdr:cNvPr id="70" name="ID_8451089FCB234E80A8B8EA18900DBE83" descr="寰星科技地板"/>
        <xdr:cNvPicPr>
          <a:picLocks noChangeAspect="1"/>
        </xdr:cNvPicPr>
      </xdr:nvPicPr>
      <xdr:blipFill>
        <a:blip r:embed="rId57"/>
        <a:stretch>
          <a:fillRect/>
        </a:stretch>
      </xdr:blipFill>
      <xdr:spPr>
        <a:xfrm>
          <a:off x="13086080" y="45679995"/>
          <a:ext cx="4570095" cy="1496695"/>
        </a:xfrm>
        <a:prstGeom prst="rect">
          <a:avLst/>
        </a:prstGeom>
      </xdr:spPr>
    </xdr:pic>
  </etc:cellImage>
  <etc:cellImage>
    <xdr:pic>
      <xdr:nvPicPr>
        <xdr:cNvPr id="36" name="ID_4ECA01A05EC24CB8981E8A6E8CFFACB8" descr="酸化地板"/>
        <xdr:cNvPicPr>
          <a:picLocks noChangeAspect="1"/>
        </xdr:cNvPicPr>
      </xdr:nvPicPr>
      <xdr:blipFill>
        <a:blip r:embed="rId58"/>
        <a:stretch>
          <a:fillRect/>
        </a:stretch>
      </xdr:blipFill>
      <xdr:spPr>
        <a:xfrm>
          <a:off x="13221970" y="40496490"/>
          <a:ext cx="4570095" cy="1532890"/>
        </a:xfrm>
        <a:prstGeom prst="rect">
          <a:avLst/>
        </a:prstGeom>
      </xdr:spPr>
    </xdr:pic>
  </etc:cellImage>
  <etc:cellImage>
    <xdr:pic>
      <xdr:nvPicPr>
        <xdr:cNvPr id="73" name="ID_6205220309514169BFC0D8687FB57BD9" descr="灰紫色污染地块"/>
        <xdr:cNvPicPr>
          <a:picLocks noChangeAspect="1"/>
        </xdr:cNvPicPr>
      </xdr:nvPicPr>
      <xdr:blipFill>
        <a:blip r:embed="rId59"/>
        <a:stretch>
          <a:fillRect/>
        </a:stretch>
      </xdr:blipFill>
      <xdr:spPr>
        <a:xfrm>
          <a:off x="12955270" y="45406310"/>
          <a:ext cx="4570095" cy="1525270"/>
        </a:xfrm>
        <a:prstGeom prst="rect">
          <a:avLst/>
        </a:prstGeom>
      </xdr:spPr>
    </xdr:pic>
  </etc:cellImage>
  <etc:cellImage>
    <xdr:pic>
      <xdr:nvPicPr>
        <xdr:cNvPr id="74" name="ID_B17F2EF5C83F483B97D4CFAD4F9979B7" descr="熔岩区域"/>
        <xdr:cNvPicPr>
          <a:picLocks noChangeAspect="1"/>
        </xdr:cNvPicPr>
      </xdr:nvPicPr>
      <xdr:blipFill>
        <a:blip r:embed="rId60"/>
        <a:stretch>
          <a:fillRect/>
        </a:stretch>
      </xdr:blipFill>
      <xdr:spPr>
        <a:xfrm>
          <a:off x="12917170" y="44575095"/>
          <a:ext cx="4570095" cy="1529080"/>
        </a:xfrm>
        <a:prstGeom prst="rect">
          <a:avLst/>
        </a:prstGeom>
      </xdr:spPr>
    </xdr:pic>
  </etc:cellImage>
  <etc:cellImage>
    <xdr:pic>
      <xdr:nvPicPr>
        <xdr:cNvPr id="75" name="ID_045FFD4FF60C4DADBE11C8DDE112A208" descr="灰绿色污染地块"/>
        <xdr:cNvPicPr>
          <a:picLocks noChangeAspect="1"/>
        </xdr:cNvPicPr>
      </xdr:nvPicPr>
      <xdr:blipFill>
        <a:blip r:embed="rId61"/>
        <a:stretch>
          <a:fillRect/>
        </a:stretch>
      </xdr:blipFill>
      <xdr:spPr>
        <a:xfrm>
          <a:off x="13031470" y="45105320"/>
          <a:ext cx="4570095" cy="1528445"/>
        </a:xfrm>
        <a:prstGeom prst="rect">
          <a:avLst/>
        </a:prstGeom>
      </xdr:spPr>
    </xdr:pic>
  </etc:cellImage>
  <etc:cellImage>
    <xdr:pic>
      <xdr:nvPicPr>
        <xdr:cNvPr id="76" name="ID_BD896E158730498E8FAEEFB82AF7F0E1" descr="防沙地面"/>
        <xdr:cNvPicPr>
          <a:picLocks noChangeAspect="1"/>
        </xdr:cNvPicPr>
      </xdr:nvPicPr>
      <xdr:blipFill>
        <a:blip r:embed="rId62"/>
        <a:stretch>
          <a:fillRect/>
        </a:stretch>
      </xdr:blipFill>
      <xdr:spPr>
        <a:xfrm>
          <a:off x="12877800" y="43497500"/>
          <a:ext cx="4570095" cy="1530985"/>
        </a:xfrm>
        <a:prstGeom prst="rect">
          <a:avLst/>
        </a:prstGeom>
      </xdr:spPr>
    </xdr:pic>
  </etc:cellImage>
  <etc:cellImage>
    <xdr:pic>
      <xdr:nvPicPr>
        <xdr:cNvPr id="77" name="ID_A9851062B938465C8EF82C44263ACF9C" descr="道路"/>
        <xdr:cNvPicPr>
          <a:picLocks noChangeAspect="1"/>
        </xdr:cNvPicPr>
      </xdr:nvPicPr>
      <xdr:blipFill>
        <a:blip r:embed="rId63"/>
        <a:stretch>
          <a:fillRect/>
        </a:stretch>
      </xdr:blipFill>
      <xdr:spPr>
        <a:xfrm>
          <a:off x="12906375" y="42380535"/>
          <a:ext cx="4570095" cy="1534795"/>
        </a:xfrm>
        <a:prstGeom prst="rect">
          <a:avLst/>
        </a:prstGeom>
      </xdr:spPr>
    </xdr:pic>
  </etc:cellImage>
  <etc:cellImage>
    <xdr:pic>
      <xdr:nvPicPr>
        <xdr:cNvPr id="78" name="ID_CCCCCCCC4ADC4EEE9705D538083F13FA" descr="红砖地面"/>
        <xdr:cNvPicPr>
          <a:picLocks noChangeAspect="1"/>
        </xdr:cNvPicPr>
      </xdr:nvPicPr>
      <xdr:blipFill>
        <a:blip r:embed="rId64"/>
        <a:stretch>
          <a:fillRect/>
        </a:stretch>
      </xdr:blipFill>
      <xdr:spPr>
        <a:xfrm>
          <a:off x="12589510" y="43157775"/>
          <a:ext cx="4570095" cy="1525905"/>
        </a:xfrm>
        <a:prstGeom prst="rect">
          <a:avLst/>
        </a:prstGeom>
      </xdr:spPr>
    </xdr:pic>
  </etc:cellImage>
  <etc:cellImage>
    <xdr:pic>
      <xdr:nvPicPr>
        <xdr:cNvPr id="79" name="ID_210C7FF9782141B68F07552CFA40F5FF" descr="岩石地板"/>
        <xdr:cNvPicPr>
          <a:picLocks noChangeAspect="1"/>
        </xdr:cNvPicPr>
      </xdr:nvPicPr>
      <xdr:blipFill>
        <a:blip r:embed="rId65"/>
        <a:stretch>
          <a:fillRect/>
        </a:stretch>
      </xdr:blipFill>
      <xdr:spPr>
        <a:xfrm>
          <a:off x="12813030" y="41621710"/>
          <a:ext cx="4570095" cy="1519555"/>
        </a:xfrm>
        <a:prstGeom prst="rect">
          <a:avLst/>
        </a:prstGeom>
      </xdr:spPr>
    </xdr:pic>
  </etc:cellImage>
  <etc:cellImage>
    <xdr:pic>
      <xdr:nvPicPr>
        <xdr:cNvPr id="80" name="ID_5382950A829C4A398397304FC7D3CB26" descr="立场墙"/>
        <xdr:cNvPicPr>
          <a:picLocks noChangeAspect="1"/>
        </xdr:cNvPicPr>
      </xdr:nvPicPr>
      <xdr:blipFill>
        <a:blip r:embed="rId66"/>
        <a:stretch>
          <a:fillRect/>
        </a:stretch>
      </xdr:blipFill>
      <xdr:spPr>
        <a:xfrm>
          <a:off x="12857480" y="46581695"/>
          <a:ext cx="4570095" cy="1508125"/>
        </a:xfrm>
        <a:prstGeom prst="rect">
          <a:avLst/>
        </a:prstGeom>
      </xdr:spPr>
    </xdr:pic>
  </etc:cellImage>
  <etc:cellImage>
    <xdr:pic>
      <xdr:nvPicPr>
        <xdr:cNvPr id="81" name="ID_5E9D5A50BAA349BA8CEAD0B1C99BE5C6" descr="沙漠墙壁"/>
        <xdr:cNvPicPr>
          <a:picLocks noChangeAspect="1"/>
        </xdr:cNvPicPr>
      </xdr:nvPicPr>
      <xdr:blipFill>
        <a:blip r:embed="rId67"/>
        <a:stretch>
          <a:fillRect/>
        </a:stretch>
      </xdr:blipFill>
      <xdr:spPr>
        <a:xfrm>
          <a:off x="12526010" y="46776005"/>
          <a:ext cx="4573270" cy="1499870"/>
        </a:xfrm>
        <a:prstGeom prst="rect">
          <a:avLst/>
        </a:prstGeom>
      </xdr:spPr>
    </xdr:pic>
  </etc:cellImage>
  <etc:cellImage>
    <xdr:pic>
      <xdr:nvPicPr>
        <xdr:cNvPr id="82" name="ID_1A31C68B558D4491804FB437BC5C13F5" descr="沙漠悬崖"/>
        <xdr:cNvPicPr>
          <a:picLocks noChangeAspect="1"/>
        </xdr:cNvPicPr>
      </xdr:nvPicPr>
      <xdr:blipFill>
        <a:blip r:embed="rId68"/>
        <a:stretch>
          <a:fillRect/>
        </a:stretch>
      </xdr:blipFill>
      <xdr:spPr>
        <a:xfrm>
          <a:off x="12448540" y="47199550"/>
          <a:ext cx="4573270" cy="1499870"/>
        </a:xfrm>
        <a:prstGeom prst="rect">
          <a:avLst/>
        </a:prstGeom>
      </xdr:spPr>
    </xdr:pic>
  </etc:cellImage>
  <etc:cellImage>
    <xdr:pic>
      <xdr:nvPicPr>
        <xdr:cNvPr id="47" name="ID_FF19C7E99F37456586AA80ACD3D8AEE0" descr="工厂地块03"/>
        <xdr:cNvPicPr>
          <a:picLocks noChangeAspect="1"/>
        </xdr:cNvPicPr>
      </xdr:nvPicPr>
      <xdr:blipFill>
        <a:blip r:embed="rId69"/>
        <a:stretch>
          <a:fillRect/>
        </a:stretch>
      </xdr:blipFill>
      <xdr:spPr>
        <a:xfrm>
          <a:off x="12571095" y="47550070"/>
          <a:ext cx="4573905" cy="1511935"/>
        </a:xfrm>
        <a:prstGeom prst="rect">
          <a:avLst/>
        </a:prstGeom>
      </xdr:spPr>
    </xdr:pic>
  </etc:cellImage>
  <etc:cellImage>
    <xdr:pic>
      <xdr:nvPicPr>
        <xdr:cNvPr id="24" name="ID_94FF0A72AA614F29AA3F3AC90E6DE516" descr="沙漠风化地板"/>
        <xdr:cNvPicPr>
          <a:picLocks noChangeAspect="1"/>
        </xdr:cNvPicPr>
      </xdr:nvPicPr>
      <xdr:blipFill>
        <a:blip r:embed="rId70"/>
        <a:stretch>
          <a:fillRect/>
        </a:stretch>
      </xdr:blipFill>
      <xdr:spPr>
        <a:xfrm>
          <a:off x="12785725" y="41302305"/>
          <a:ext cx="4575810" cy="1548130"/>
        </a:xfrm>
        <a:prstGeom prst="rect">
          <a:avLst/>
        </a:prstGeom>
      </xdr:spPr>
    </xdr:pic>
  </etc:cellImage>
  <etc:cellImage>
    <xdr:pic>
      <xdr:nvPicPr>
        <xdr:cNvPr id="49" name="ID_771AEB6BE0D145EABA74588D0BD32CF9" descr="沙漠地板"/>
        <xdr:cNvPicPr>
          <a:picLocks noChangeAspect="1"/>
        </xdr:cNvPicPr>
      </xdr:nvPicPr>
      <xdr:blipFill>
        <a:blip r:embed="rId71"/>
        <a:stretch>
          <a:fillRect/>
        </a:stretch>
      </xdr:blipFill>
      <xdr:spPr>
        <a:xfrm>
          <a:off x="12606655" y="31541085"/>
          <a:ext cx="4575810" cy="154813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火火兽</author>
  </authors>
  <commentList>
    <comment ref="K1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乘以建筑或者单位的开采效率</t>
        </r>
      </text>
    </comment>
    <comment ref="L1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只有拥有该标签的建筑或者单位才可以开采该资源点</t>
        </r>
      </text>
    </comment>
  </commentList>
</comment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<sst xmlns="http://schemas.openxmlformats.org/spreadsheetml/2006/main" count="495" uniqueCount="238">
  <si>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#BASEVALUE</t>
  </si>
  <si>
    <t>图像集id</t>
  </si>
  <si>
    <t>地图图像集名称</t>
  </si>
  <si>
    <t>地图图像集描述</t>
  </si>
  <si>
    <t>地图图集类型
1 关卡地图用
2 大地图使用
3 其他待增加</t>
  </si>
  <si>
    <t>地图可使用的最大序号</t>
  </si>
  <si>
    <t>地图图像集大小
(横，纵)</t>
  </si>
  <si>
    <t>地图图像集</t>
  </si>
  <si>
    <t>字段导出设置</t>
  </si>
  <si>
    <t>字段名称</t>
  </si>
  <si>
    <t>MapImageSetId</t>
  </si>
  <si>
    <t>MapImageSetName</t>
  </si>
  <si>
    <t>ImageSetDescribe</t>
  </si>
  <si>
    <t>ImageSetType</t>
  </si>
  <si>
    <t>ImageSetMaxId</t>
  </si>
  <si>
    <t>MapImageSize</t>
  </si>
  <si>
    <t>MapImageSet</t>
  </si>
  <si>
    <t>数据类型</t>
  </si>
  <si>
    <t>INT</t>
  </si>
  <si>
    <t>STR</t>
  </si>
  <si>
    <t>Vector2I</t>
  </si>
  <si>
    <t>PNG</t>
  </si>
  <si>
    <t>地图地块图像集</t>
  </si>
  <si>
    <t>第一层的图像集</t>
  </si>
  <si>
    <t>(6,6)</t>
  </si>
  <si>
    <t>资源图像集</t>
  </si>
  <si>
    <t>第二层的图像集</t>
  </si>
  <si>
    <t>(4,8)</t>
  </si>
  <si>
    <t>六边形地块图像集</t>
  </si>
  <si>
    <t>大地图的图像集</t>
  </si>
  <si>
    <t>(2,1)</t>
  </si>
  <si>
    <t>六边形地块图像集2</t>
  </si>
  <si>
    <t>大地图的图像集2</t>
  </si>
  <si>
    <t>测试区</t>
  </si>
  <si>
    <t>(1,1)</t>
  </si>
  <si>
    <t>六边形地块图像集3</t>
  </si>
  <si>
    <t>大地图的图像集3</t>
  </si>
  <si>
    <t>未探明关卡</t>
  </si>
  <si>
    <t>大地图关卡贴图</t>
  </si>
  <si>
    <t>1-1战役模式-常规-初启协议</t>
  </si>
  <si>
    <t>1-2战役模式-常规-网格枢纽</t>
  </si>
  <si>
    <t>1-3战役模式-常规-怨灵水晶</t>
  </si>
  <si>
    <t>1-4战役模式-常规-棱镜之井</t>
  </si>
  <si>
    <t>1-5战役模式-常规-钢铁洪流</t>
  </si>
  <si>
    <t>1-6战役模式-常规-重炮破晓</t>
  </si>
  <si>
    <t>1-7战役模式-常规-次元岛装置</t>
  </si>
  <si>
    <t>沙漠地块</t>
  </si>
  <si>
    <t>沙漠第一层的图像集</t>
  </si>
  <si>
    <t>(10,5)</t>
  </si>
  <si>
    <t>工厂地板</t>
  </si>
  <si>
    <t>工厂第一层的图像集</t>
  </si>
  <si>
    <t>深层工厂地板</t>
  </si>
  <si>
    <t>工厂第二层的图像集</t>
  </si>
  <si>
    <t>逻辑地块</t>
  </si>
  <si>
    <t>用来编辑地块属性</t>
  </si>
  <si>
    <t>(4,4)</t>
  </si>
  <si>
    <t>工厂区的地块</t>
  </si>
  <si>
    <t>（11,12）</t>
  </si>
  <si>
    <t>（9,9）</t>
  </si>
  <si>
    <t>阴影</t>
  </si>
  <si>
    <t>（6,6）</t>
  </si>
  <si>
    <t>资源地块</t>
  </si>
  <si>
    <t>沙漠地板</t>
  </si>
  <si>
    <t>(9,5)</t>
  </si>
  <si>
    <t>地块效果层级阴影</t>
  </si>
  <si>
    <t>(9,10)</t>
  </si>
  <si>
    <t>工厂部件1</t>
  </si>
  <si>
    <t>(9,9)</t>
  </si>
  <si>
    <t>占位符</t>
  </si>
  <si>
    <t>工厂墙壁</t>
  </si>
  <si>
    <t>（12,4）</t>
  </si>
  <si>
    <t>工厂悬崖</t>
  </si>
  <si>
    <t>沙漠悬崖</t>
  </si>
  <si>
    <t>工厂装饰</t>
  </si>
  <si>
    <t>高层装饰1</t>
  </si>
  <si>
    <t>宝石墙壁</t>
  </si>
  <si>
    <t>墙壁阴影</t>
  </si>
  <si>
    <t>工厂地板悬崖</t>
  </si>
  <si>
    <t>工厂地板墙壁</t>
  </si>
  <si>
    <t>工厂地板阴影</t>
  </si>
  <si>
    <t>工厂破旧地板</t>
  </si>
  <si>
    <t>敌方刷新点</t>
  </si>
  <si>
    <t>不可建造区域</t>
  </si>
  <si>
    <t>推荐规划区</t>
  </si>
  <si>
    <t>飞行敌人刷新点</t>
  </si>
  <si>
    <t>警戒线</t>
  </si>
  <si>
    <t>计算模块</t>
  </si>
  <si>
    <t>酸化地板</t>
  </si>
  <si>
    <t>腐烂地板</t>
  </si>
  <si>
    <t>沙漠风化地板</t>
  </si>
  <si>
    <t>岩石地板</t>
  </si>
  <si>
    <t>岩石沙漠地板</t>
  </si>
  <si>
    <t>道路</t>
  </si>
  <si>
    <t>破裂道路</t>
  </si>
  <si>
    <t>红砖地面</t>
  </si>
  <si>
    <t>防沙地面</t>
  </si>
  <si>
    <t>熔岩地板</t>
  </si>
  <si>
    <t>黑曜石地板</t>
  </si>
  <si>
    <t>熔岩悬崖</t>
  </si>
  <si>
    <t>灰绿色污染地块</t>
  </si>
  <si>
    <t>灰紫色污染地块</t>
  </si>
  <si>
    <t>寰星科技地板</t>
  </si>
  <si>
    <t>破损寰星科技地板</t>
  </si>
  <si>
    <t>立场墙</t>
  </si>
  <si>
    <t>沙漠墙壁</t>
  </si>
  <si>
    <t>工厂地板条纹</t>
  </si>
  <si>
    <t>地块id</t>
  </si>
  <si>
    <t>地块名称</t>
  </si>
  <si>
    <t>可通过类型id
数据是cfg_MapPassType的id</t>
  </si>
  <si>
    <t>地块大小 
图片大小(长，宽)</t>
  </si>
  <si>
    <t xml:space="preserve">可产出资源列表
资源表的cfg_ziyuan_资源的id列表
</t>
  </si>
  <si>
    <t>蕴含资源数量列表</t>
  </si>
  <si>
    <t>蕴含实际资源数量</t>
  </si>
  <si>
    <t>地块图片</t>
  </si>
  <si>
    <t>被开采效率</t>
  </si>
  <si>
    <t>开采标签id</t>
  </si>
  <si>
    <t>MassifId</t>
  </si>
  <si>
    <t>MassifName</t>
  </si>
  <si>
    <t>PassTypeId</t>
  </si>
  <si>
    <t>MassifSize</t>
  </si>
  <si>
    <t>ItemIdList</t>
  </si>
  <si>
    <t>NumberResources</t>
  </si>
  <si>
    <t>PlotPictures</t>
  </si>
  <si>
    <t>TheEfficiencyMining</t>
  </si>
  <si>
    <t>TheExtractionLabelPprovided</t>
  </si>
  <si>
    <t>(FLOAT)</t>
  </si>
  <si>
    <t>FLOAT</t>
  </si>
  <si>
    <t>贫瘠废料地块</t>
  </si>
  <si>
    <t>标准废料地块</t>
  </si>
  <si>
    <t>1</t>
  </si>
  <si>
    <t>富裕废料地块</t>
  </si>
  <si>
    <t>贫瘠万能齿轮地块</t>
  </si>
  <si>
    <t>标准万能齿轮地块</t>
  </si>
  <si>
    <t>富裕万能齿轮地块</t>
  </si>
  <si>
    <t>贫瘠怨灵水晶地块</t>
  </si>
  <si>
    <t>标准怨灵水晶地块</t>
  </si>
  <si>
    <t>富裕怨灵水晶地块</t>
  </si>
  <si>
    <t>贫瘠熔岩地块</t>
  </si>
  <si>
    <t>#BASEVALUE</t>
  </si>
  <si>
    <t>标准熔岩地块</t>
  </si>
  <si>
    <t>富裕熔岩地块</t>
  </si>
  <si>
    <t>贫瘠次元岛溶剂地块</t>
  </si>
  <si>
    <t>标准次元岛溶剂地块</t>
  </si>
  <si>
    <t>富裕次元岛溶剂地块</t>
  </si>
  <si>
    <t>土地</t>
  </si>
  <si>
    <t>沙土地块</t>
  </si>
  <si>
    <t>沙土悬崖峭壁</t>
  </si>
  <si>
    <t>沙土断崖</t>
  </si>
  <si>
    <t>2</t>
  </si>
  <si>
    <t>沙土墙壁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</si>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</sst>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name val="宋体"/>
      <charset val="134"/>
    </font>
    <font>
      <b/>
      <sz val="11"/>
      <color rgb="FF000000"/>
      <name val="宋体"/>
      <charset val="134"/>
    </font>
    <font>
      <sz val="12"/>
      <name val="宋体"/>
      <charset val="134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2" fillId="3" borderId="0" xfId="0" applyNumberFormat="1" applyFont="1" applyFill="1" applyBorder="1" applyAlignment="1">
      <alignment horizontal="left" vertical="center" wrapText="1"/>
    </xf>
    <xf numFmtId="0" fontId="2" fillId="4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4" fillId="2" borderId="0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0" fillId="6" borderId="0" xfId="0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2" fillId="6" borderId="0" xfId="0" applyNumberFormat="1" applyFont="1" applyFill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1" Type="http://schemas.openxmlformats.org/officeDocument/2006/relationships/image" Target="media/image71.png"/><Relationship Id="rId70" Type="http://schemas.openxmlformats.org/officeDocument/2006/relationships/image" Target="media/image70.png"/><Relationship Id="rId7" Type="http://schemas.openxmlformats.org/officeDocument/2006/relationships/image" Target="media/image7.png"/><Relationship Id="rId69" Type="http://schemas.openxmlformats.org/officeDocument/2006/relationships/image" Target="media/image69.png"/><Relationship Id="rId68" Type="http://schemas.openxmlformats.org/officeDocument/2006/relationships/image" Target="media/image68.png"/><Relationship Id="rId67" Type="http://schemas.openxmlformats.org/officeDocument/2006/relationships/image" Target="media/image67.png"/><Relationship Id="rId66" Type="http://schemas.openxmlformats.org/officeDocument/2006/relationships/image" Target="media/image66.png"/><Relationship Id="rId65" Type="http://schemas.openxmlformats.org/officeDocument/2006/relationships/image" Target="media/image65.png"/><Relationship Id="rId64" Type="http://schemas.openxmlformats.org/officeDocument/2006/relationships/image" Target="media/image64.png"/><Relationship Id="rId63" Type="http://schemas.openxmlformats.org/officeDocument/2006/relationships/image" Target="media/image63.png"/><Relationship Id="rId62" Type="http://schemas.openxmlformats.org/officeDocument/2006/relationships/image" Target="media/image62.png"/><Relationship Id="rId61" Type="http://schemas.openxmlformats.org/officeDocument/2006/relationships/image" Target="media/image61.png"/><Relationship Id="rId60" Type="http://schemas.openxmlformats.org/officeDocument/2006/relationships/image" Target="media/image60.png"/><Relationship Id="rId6" Type="http://schemas.openxmlformats.org/officeDocument/2006/relationships/image" Target="media/image6.png"/><Relationship Id="rId59" Type="http://schemas.openxmlformats.org/officeDocument/2006/relationships/image" Target="media/image59.png"/><Relationship Id="rId58" Type="http://schemas.openxmlformats.org/officeDocument/2006/relationships/image" Target="media/image58.png"/><Relationship Id="rId57" Type="http://schemas.openxmlformats.org/officeDocument/2006/relationships/image" Target="media/image57.png"/><Relationship Id="rId56" Type="http://schemas.openxmlformats.org/officeDocument/2006/relationships/image" Target="media/image56.png"/><Relationship Id="rId55" Type="http://schemas.openxmlformats.org/officeDocument/2006/relationships/image" Target="media/image55.png"/><Relationship Id="rId54" Type="http://schemas.openxmlformats.org/officeDocument/2006/relationships/image" Target="media/image54.png"/><Relationship Id="rId53" Type="http://schemas.openxmlformats.org/officeDocument/2006/relationships/image" Target="media/image53.png"/><Relationship Id="rId52" Type="http://schemas.openxmlformats.org/officeDocument/2006/relationships/image" Target="media/image52.png"/><Relationship Id="rId51" Type="http://schemas.openxmlformats.org/officeDocument/2006/relationships/image" Target="media/image51.png"/><Relationship Id="rId50" Type="http://schemas.openxmlformats.org/officeDocument/2006/relationships/image" Target="media/image50.png"/><Relationship Id="rId5" Type="http://schemas.openxmlformats.org/officeDocument/2006/relationships/image" Target="media/image5.png"/><Relationship Id="rId49" Type="http://schemas.openxmlformats.org/officeDocument/2006/relationships/image" Target="media/image49.png"/><Relationship Id="rId48" Type="http://schemas.openxmlformats.org/officeDocument/2006/relationships/image" Target="media/image48.png"/><Relationship Id="rId47" Type="http://schemas.openxmlformats.org/officeDocument/2006/relationships/image" Target="media/image47.png"/><Relationship Id="rId46" Type="http://schemas.openxmlformats.org/officeDocument/2006/relationships/image" Target="media/image46.png"/><Relationship Id="rId45" Type="http://schemas.openxmlformats.org/officeDocument/2006/relationships/image" Target="media/image45.png"/><Relationship Id="rId44" Type="http://schemas.openxmlformats.org/officeDocument/2006/relationships/image" Target="media/image44.png"/><Relationship Id="rId43" Type="http://schemas.openxmlformats.org/officeDocument/2006/relationships/image" Target="media/image43.png"/><Relationship Id="rId42" Type="http://schemas.openxmlformats.org/officeDocument/2006/relationships/image" Target="media/image42.png"/><Relationship Id="rId41" Type="http://schemas.openxmlformats.org/officeDocument/2006/relationships/image" Target="media/image41.png"/><Relationship Id="rId40" Type="http://schemas.openxmlformats.org/officeDocument/2006/relationships/image" Target="media/image40.png"/><Relationship Id="rId4" Type="http://schemas.openxmlformats.org/officeDocument/2006/relationships/image" Target="media/image4.png"/><Relationship Id="rId39" Type="http://schemas.openxmlformats.org/officeDocument/2006/relationships/image" Target="media/image39.png"/><Relationship Id="rId38" Type="http://schemas.openxmlformats.org/officeDocument/2006/relationships/image" Target="media/image38.png"/><Relationship Id="rId37" Type="http://schemas.openxmlformats.org/officeDocument/2006/relationships/image" Target="media/image37.png"/><Relationship Id="rId36" Type="http://schemas.openxmlformats.org/officeDocument/2006/relationships/image" Target="media/image36.png"/><Relationship Id="rId35" Type="http://schemas.openxmlformats.org/officeDocument/2006/relationships/image" Target="media/image35.png"/><Relationship Id="rId34" Type="http://schemas.openxmlformats.org/officeDocument/2006/relationships/image" Target="media/image34.png"/><Relationship Id="rId33" Type="http://schemas.openxmlformats.org/officeDocument/2006/relationships/image" Target="media/image33.png"/><Relationship Id="rId32" Type="http://schemas.openxmlformats.org/officeDocument/2006/relationships/image" Target="media/image32.png"/><Relationship Id="rId31" Type="http://schemas.openxmlformats.org/officeDocument/2006/relationships/image" Target="media/image31.png"/><Relationship Id="rId30" Type="http://schemas.openxmlformats.org/officeDocument/2006/relationships/image" Target="media/image30.png"/><Relationship Id="rId3" Type="http://schemas.openxmlformats.org/officeDocument/2006/relationships/image" Target="media/image3.png"/><Relationship Id="rId29" Type="http://schemas.openxmlformats.org/officeDocument/2006/relationships/image" Target="media/image29.png"/><Relationship Id="rId28" Type="http://schemas.openxmlformats.org/officeDocument/2006/relationships/image" Target="media/image28.png"/><Relationship Id="rId27" Type="http://schemas.openxmlformats.org/officeDocument/2006/relationships/image" Target="media/image27.png"/><Relationship Id="rId26" Type="http://schemas.openxmlformats.org/officeDocument/2006/relationships/image" Target="media/image26.png"/><Relationship Id="rId25" Type="http://schemas.openxmlformats.org/officeDocument/2006/relationships/image" Target="media/image25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2"/>
  <sheetViews>
    <sheetView tabSelected="1" zoomScale="160" zoomScaleNormal="160" topLeftCell="A32" workbookViewId="0">
      <selection activeCell="H35" sqref="H35"/>
    </sheetView>
  </sheetViews>
  <sheetFormatPr defaultColWidth="9" defaultRowHeight="13.5" outlineLevelCol="7"/>
  <cols>
    <col min="1" max="1" width="42.5" style="3" customWidth="1"/>
    <col min="2" max="2" width="16.625" style="3" customWidth="1"/>
    <col min="3" max="3" width="27.5916666666667" style="3" customWidth="1"/>
    <col min="4" max="4" width="20.375" style="3" customWidth="1"/>
    <col min="5" max="5" width="15.375" style="3" customWidth="1"/>
    <col min="6" max="6" width="24" style="3" customWidth="1"/>
    <col min="7" max="7" width="15.5" style="3" customWidth="1"/>
    <col min="8" max="8" width="14.125" style="3" customWidth="1"/>
    <col min="9" max="9" width="9" style="3"/>
    <col min="10" max="10" width="12.425" style="3"/>
    <col min="11" max="16384" width="9" style="3"/>
  </cols>
  <sheetData>
    <row r="1" s="24" customFormat="1" ht="142.5" spans="1:8">
      <c r="A1" s="28" t="s">
        <v>0</v>
      </c>
      <c r="B1" s="29" t="s">
        <v>1</v>
      </c>
      <c r="C1" s="29" t="s">
        <v>2</v>
      </c>
      <c r="D1" s="30" t="s">
        <v>3</v>
      </c>
      <c r="E1" s="31" t="s">
        <v>4</v>
      </c>
      <c r="F1" s="32" t="s">
        <v>5</v>
      </c>
      <c r="G1" s="30" t="s">
        <v>6</v>
      </c>
      <c r="H1" s="30" t="s">
        <v>7</v>
      </c>
    </row>
    <row r="2" ht="14.25" spans="1:8">
      <c r="A2" s="12" t="s">
        <v>8</v>
      </c>
      <c r="B2" s="13">
        <v>1</v>
      </c>
      <c r="C2" s="13">
        <v>2</v>
      </c>
      <c r="D2" s="33">
        <v>2</v>
      </c>
      <c r="E2" s="33">
        <v>2</v>
      </c>
      <c r="F2" s="33">
        <v>2</v>
      </c>
      <c r="G2" s="33">
        <v>2</v>
      </c>
      <c r="H2" s="33">
        <v>3</v>
      </c>
    </row>
    <row r="3" ht="14.25" spans="1:8">
      <c r="A3" s="12" t="s">
        <v>9</v>
      </c>
      <c r="B3" s="1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</row>
    <row r="4" ht="14.25" spans="1:8">
      <c r="A4" s="12" t="s">
        <v>17</v>
      </c>
      <c r="B4" s="12" t="s">
        <v>18</v>
      </c>
      <c r="C4" s="12" t="s">
        <v>19</v>
      </c>
      <c r="D4" s="12" t="s">
        <v>19</v>
      </c>
      <c r="E4" s="12" t="s">
        <v>18</v>
      </c>
      <c r="F4" s="12" t="s">
        <v>18</v>
      </c>
      <c r="G4" s="12" t="s">
        <v>20</v>
      </c>
      <c r="H4" s="12" t="s">
        <v>21</v>
      </c>
    </row>
    <row r="5" s="4" customFormat="1" ht="85.2" spans="2:8">
      <c r="B5" s="34">
        <v>1</v>
      </c>
      <c r="C5" s="34" t="s">
        <v>22</v>
      </c>
      <c r="D5" s="34" t="s">
        <v>23</v>
      </c>
      <c r="E5" s="34">
        <v>1</v>
      </c>
      <c r="F5" s="34">
        <v>36</v>
      </c>
      <c r="G5" s="34" t="s">
        <v>24</v>
      </c>
      <c r="H5" s="4" t="str">
        <f>_xlfn.DISPIMG("ID_5A24066537DA464E9986295F2B4A5A74",1)</f>
        <v>=DISPIMG("ID_5A24066537DA464E9986295F2B4A5A74",1)</v>
      </c>
    </row>
    <row r="6" s="4" customFormat="1" ht="167.25" spans="2:8">
      <c r="B6" s="34">
        <v>2</v>
      </c>
      <c r="C6" s="34" t="s">
        <v>25</v>
      </c>
      <c r="D6" s="34" t="s">
        <v>26</v>
      </c>
      <c r="E6" s="34">
        <v>1</v>
      </c>
      <c r="F6" s="34">
        <v>32</v>
      </c>
      <c r="G6" s="34" t="s">
        <v>27</v>
      </c>
      <c r="H6" s="4" t="str">
        <f>_xlfn.DISPIMG("ID_EFB1EB7036594BD4AB9B7CBA32809B1B",1)</f>
        <v>=DISPIMG("ID_EFB1EB7036594BD4AB9B7CBA32809B1B",1)</v>
      </c>
    </row>
    <row r="7" s="25" customFormat="1" ht="50.35" spans="1:8">
      <c r="A7" s="25">
        <v>1</v>
      </c>
      <c r="B7" s="25">
        <v>3</v>
      </c>
      <c r="C7" s="25" t="s">
        <v>28</v>
      </c>
      <c r="D7" s="25" t="s">
        <v>29</v>
      </c>
      <c r="E7" s="25">
        <v>2</v>
      </c>
      <c r="F7" s="25">
        <v>2</v>
      </c>
      <c r="G7" s="25" t="s">
        <v>30</v>
      </c>
      <c r="H7" s="25" t="str">
        <f>_xlfn.DISPIMG("ID_DB2CF3B5B8BE4939858EB61D050FB732",1)</f>
        <v>=DISPIMG("ID_DB2CF3B5B8BE4939858EB61D050FB732",1)</v>
      </c>
    </row>
    <row r="8" s="25" customFormat="1" ht="50.65" spans="1:8">
      <c r="A8" s="25">
        <v>1</v>
      </c>
      <c r="B8" s="25">
        <v>4</v>
      </c>
      <c r="C8" s="25" t="s">
        <v>31</v>
      </c>
      <c r="D8" s="25" t="s">
        <v>32</v>
      </c>
      <c r="E8" s="25">
        <v>2</v>
      </c>
      <c r="F8" s="25">
        <v>2</v>
      </c>
      <c r="G8" s="25" t="s">
        <v>30</v>
      </c>
      <c r="H8" s="4" t="str">
        <f>_xlfn.DISPIMG("ID_1B8D765690364953B9DD0A5FB0ECF439",1)</f>
        <v>=DISPIMG("ID_1B8D765690364953B9DD0A5FB0ECF439",1)</v>
      </c>
    </row>
    <row r="9" s="25" customFormat="1" ht="97.2" spans="1:8">
      <c r="A9" s="25">
        <v>1</v>
      </c>
      <c r="B9" s="25">
        <v>1000</v>
      </c>
      <c r="C9" s="25" t="s">
        <v>33</v>
      </c>
      <c r="D9" s="25" t="s">
        <v>33</v>
      </c>
      <c r="E9" s="25">
        <v>2</v>
      </c>
      <c r="F9" s="25">
        <v>1</v>
      </c>
      <c r="G9" s="25" t="s">
        <v>34</v>
      </c>
      <c r="H9" s="4" t="str">
        <f>_xlfn.DISPIMG("ID_409EFD4A2A9E410E849F0A479FB0ACDD",1)</f>
        <v>=DISPIMG("ID_409EFD4A2A9E410E849F0A479FB0ACDD",1)</v>
      </c>
    </row>
    <row r="10" s="25" customFormat="1" ht="97.5" spans="1:8">
      <c r="A10" s="25">
        <v>1</v>
      </c>
      <c r="B10" s="25">
        <v>1001</v>
      </c>
      <c r="C10" s="25" t="s">
        <v>35</v>
      </c>
      <c r="D10" s="25" t="s">
        <v>36</v>
      </c>
      <c r="E10" s="25">
        <v>2</v>
      </c>
      <c r="F10" s="25">
        <v>1</v>
      </c>
      <c r="G10" s="25" t="s">
        <v>34</v>
      </c>
      <c r="H10" s="4" t="str">
        <f>_xlfn.DISPIMG("ID_731065BDDFDA477199A185735A4D4350",1)</f>
        <v>=DISPIMG("ID_731065BDDFDA477199A185735A4D4350",1)</v>
      </c>
    </row>
    <row r="11" s="25" customFormat="1" ht="97.35" spans="1:8">
      <c r="A11" s="25">
        <v>1</v>
      </c>
      <c r="B11" s="25">
        <v>1100</v>
      </c>
      <c r="C11" s="3" t="s">
        <v>37</v>
      </c>
      <c r="D11" s="25" t="s">
        <v>38</v>
      </c>
      <c r="E11" s="25">
        <v>2</v>
      </c>
      <c r="F11" s="25">
        <v>1</v>
      </c>
      <c r="G11" s="25" t="s">
        <v>34</v>
      </c>
      <c r="H11" s="4" t="str">
        <f>_xlfn.DISPIMG("ID_BC87F172466D41A685446611F67A98C9",1)</f>
        <v>=DISPIMG("ID_BC87F172466D41A685446611F67A98C9",1)</v>
      </c>
    </row>
    <row r="12" s="25" customFormat="1" ht="97.15" spans="1:8">
      <c r="A12" s="25">
        <v>1</v>
      </c>
      <c r="B12" s="25">
        <v>1101</v>
      </c>
      <c r="C12" s="3" t="s">
        <v>39</v>
      </c>
      <c r="D12" s="25" t="s">
        <v>38</v>
      </c>
      <c r="E12" s="25">
        <v>2</v>
      </c>
      <c r="F12" s="25">
        <v>1</v>
      </c>
      <c r="G12" s="25" t="s">
        <v>34</v>
      </c>
      <c r="H12" s="4" t="str">
        <f>_xlfn.DISPIMG("ID_8BDA9D91CC19458E854F35642579AA51",1)</f>
        <v>=DISPIMG("ID_8BDA9D91CC19458E854F35642579AA51",1)</v>
      </c>
    </row>
    <row r="13" s="25" customFormat="1" ht="97.05" spans="1:8">
      <c r="A13" s="25">
        <v>1</v>
      </c>
      <c r="B13" s="25">
        <v>1102</v>
      </c>
      <c r="C13" s="3" t="s">
        <v>40</v>
      </c>
      <c r="D13" s="25" t="s">
        <v>38</v>
      </c>
      <c r="E13" s="25">
        <v>2</v>
      </c>
      <c r="F13" s="25">
        <v>1</v>
      </c>
      <c r="G13" s="25" t="s">
        <v>34</v>
      </c>
      <c r="H13" s="4" t="str">
        <f>_xlfn.DISPIMG("ID_CCB5358E712A4E5DB2AB4BBF74002FF5",1)</f>
        <v>=DISPIMG("ID_CCB5358E712A4E5DB2AB4BBF74002FF5",1)</v>
      </c>
    </row>
    <row r="14" s="25" customFormat="1" ht="97.5" spans="1:8">
      <c r="A14" s="25">
        <v>1</v>
      </c>
      <c r="B14" s="25">
        <v>1103</v>
      </c>
      <c r="C14" s="3" t="s">
        <v>41</v>
      </c>
      <c r="D14" s="25" t="s">
        <v>38</v>
      </c>
      <c r="E14" s="25">
        <v>2</v>
      </c>
      <c r="F14" s="25">
        <v>1</v>
      </c>
      <c r="G14" s="25" t="s">
        <v>34</v>
      </c>
      <c r="H14" s="4" t="str">
        <f>_xlfn.DISPIMG("ID_F285F4A06F25417188819BE9CD778B77",1)</f>
        <v>=DISPIMG("ID_F285F4A06F25417188819BE9CD778B77",1)</v>
      </c>
    </row>
    <row r="15" s="25" customFormat="1" ht="97.45" spans="1:8">
      <c r="A15" s="25">
        <v>1</v>
      </c>
      <c r="B15" s="25">
        <v>1104</v>
      </c>
      <c r="C15" s="3" t="s">
        <v>42</v>
      </c>
      <c r="D15" s="25" t="s">
        <v>38</v>
      </c>
      <c r="E15" s="25">
        <v>2</v>
      </c>
      <c r="F15" s="25">
        <v>1</v>
      </c>
      <c r="G15" s="25" t="s">
        <v>34</v>
      </c>
      <c r="H15" s="4" t="str">
        <f>_xlfn.DISPIMG("ID_905FC3724FA74E2F9C74306221BD2251",1)</f>
        <v>=DISPIMG("ID_905FC3724FA74E2F9C74306221BD2251",1)</v>
      </c>
    </row>
    <row r="16" s="25" customFormat="1" ht="97.7" spans="1:8">
      <c r="A16" s="25">
        <v>1</v>
      </c>
      <c r="B16" s="25">
        <v>1105</v>
      </c>
      <c r="C16" s="3" t="s">
        <v>43</v>
      </c>
      <c r="D16" s="25" t="s">
        <v>38</v>
      </c>
      <c r="E16" s="25">
        <v>2</v>
      </c>
      <c r="F16" s="25">
        <v>1</v>
      </c>
      <c r="G16" s="25" t="s">
        <v>34</v>
      </c>
      <c r="H16" s="4" t="str">
        <f>_xlfn.DISPIMG("ID_0041FCB9D0494148816A06CD7370F0E9",1)</f>
        <v>=DISPIMG("ID_0041FCB9D0494148816A06CD7370F0E9",1)</v>
      </c>
    </row>
    <row r="17" s="25" customFormat="1" ht="97.55" spans="1:8">
      <c r="A17" s="25">
        <v>1</v>
      </c>
      <c r="B17" s="25">
        <v>1106</v>
      </c>
      <c r="C17" s="3" t="s">
        <v>44</v>
      </c>
      <c r="D17" s="25" t="s">
        <v>38</v>
      </c>
      <c r="E17" s="25">
        <v>2</v>
      </c>
      <c r="F17" s="25">
        <v>1</v>
      </c>
      <c r="G17" s="25" t="s">
        <v>34</v>
      </c>
      <c r="H17" s="4" t="str">
        <f>_xlfn.DISPIMG("ID_25CD87777428465F8F8B8D3A81132EEF",1)</f>
        <v>=DISPIMG("ID_25CD87777428465F8F8B8D3A81132EEF",1)</v>
      </c>
    </row>
    <row r="18" s="25" customFormat="1" ht="97.65" spans="1:8">
      <c r="A18" s="25">
        <v>1</v>
      </c>
      <c r="B18" s="25">
        <v>1107</v>
      </c>
      <c r="C18" s="3" t="s">
        <v>45</v>
      </c>
      <c r="D18" s="25" t="s">
        <v>38</v>
      </c>
      <c r="E18" s="25">
        <v>2</v>
      </c>
      <c r="F18" s="25">
        <v>1</v>
      </c>
      <c r="G18" s="25" t="s">
        <v>34</v>
      </c>
      <c r="H18" s="4" t="str">
        <f>_xlfn.DISPIMG("ID_F4165BF54078433E8C1A0846A99C8AF3",1)</f>
        <v>=DISPIMG("ID_F4165BF54078433E8C1A0846A99C8AF3",1)</v>
      </c>
    </row>
    <row r="19" s="26" customFormat="1" ht="43.6" spans="2:8">
      <c r="B19" s="26">
        <v>5</v>
      </c>
      <c r="C19" s="26" t="s">
        <v>46</v>
      </c>
      <c r="D19" s="35" t="s">
        <v>47</v>
      </c>
      <c r="E19" s="26">
        <v>1</v>
      </c>
      <c r="F19" s="26">
        <v>50</v>
      </c>
      <c r="G19" s="26" t="s">
        <v>48</v>
      </c>
      <c r="H19" s="26" t="str">
        <f>_xlfn.DISPIMG("ID_788E732D8C794339B84E4666740DF142",1)</f>
        <v>=DISPIMG("ID_788E732D8C794339B84E4666740DF142",1)</v>
      </c>
    </row>
    <row r="20" s="27" customFormat="1" ht="17.25" spans="2:8">
      <c r="B20" s="27">
        <v>6</v>
      </c>
      <c r="C20" s="27" t="s">
        <v>49</v>
      </c>
      <c r="D20" s="27" t="s">
        <v>50</v>
      </c>
      <c r="E20" s="27">
        <v>1</v>
      </c>
      <c r="F20" s="27">
        <v>1</v>
      </c>
      <c r="G20" s="27" t="s">
        <v>34</v>
      </c>
      <c r="H20" s="27" t="str">
        <f>_xlfn.DISPIMG("ID_764A8BE326274A46B0D383B40B10E88E",1)</f>
        <v>=DISPIMG("ID_764A8BE326274A46B0D383B40B10E88E",1)</v>
      </c>
    </row>
    <row r="21" s="27" customFormat="1" ht="17.25" spans="2:8">
      <c r="B21" s="27">
        <v>7</v>
      </c>
      <c r="C21" s="27" t="s">
        <v>51</v>
      </c>
      <c r="D21" s="27" t="s">
        <v>52</v>
      </c>
      <c r="E21" s="27">
        <v>1</v>
      </c>
      <c r="F21" s="27">
        <v>1</v>
      </c>
      <c r="G21" s="27" t="s">
        <v>34</v>
      </c>
      <c r="H21" s="27" t="str">
        <f>_xlfn.DISPIMG("ID_E53FDC4CF002421FBAD532A993EF844A",1)</f>
        <v>=DISPIMG("ID_E53FDC4CF002421FBAD532A993EF844A",1)</v>
      </c>
    </row>
    <row r="22" s="27" customFormat="1" ht="85.15" spans="1:8">
      <c r="A22" s="27">
        <v>1</v>
      </c>
      <c r="B22" s="27">
        <v>8</v>
      </c>
      <c r="C22" s="27" t="s">
        <v>53</v>
      </c>
      <c r="D22" s="27" t="s">
        <v>54</v>
      </c>
      <c r="E22" s="27">
        <v>1</v>
      </c>
      <c r="F22" s="27">
        <v>16</v>
      </c>
      <c r="G22" s="27" t="s">
        <v>55</v>
      </c>
      <c r="H22" s="27" t="str">
        <f>_xlfn.DISPIMG("ID_1D91E21BB840407EBD70829FB8893A22",1)</f>
        <v>=DISPIMG("ID_1D91E21BB840407EBD70829FB8893A22",1)</v>
      </c>
    </row>
    <row r="23" s="27" customFormat="1" ht="92.2" spans="1:8">
      <c r="A23" s="27">
        <v>1</v>
      </c>
      <c r="B23" s="27">
        <v>9</v>
      </c>
      <c r="C23" s="27" t="s">
        <v>49</v>
      </c>
      <c r="D23" s="27" t="s">
        <v>56</v>
      </c>
      <c r="E23" s="27">
        <v>1</v>
      </c>
      <c r="F23" s="27">
        <v>132</v>
      </c>
      <c r="G23" s="27" t="s">
        <v>57</v>
      </c>
      <c r="H23" s="27" t="str">
        <f>_xlfn.DISPIMG("ID_5902D8F50B21428ABFB63993CA438846",1)</f>
        <v>=DISPIMG("ID_5902D8F50B21428ABFB63993CA438846",1)</v>
      </c>
    </row>
    <row r="24" s="27" customFormat="1" ht="94.45" spans="1:8">
      <c r="A24" s="27">
        <v>1</v>
      </c>
      <c r="B24" s="27">
        <v>15</v>
      </c>
      <c r="C24" s="27" t="s">
        <v>49</v>
      </c>
      <c r="D24" s="27" t="s">
        <v>56</v>
      </c>
      <c r="E24" s="27">
        <v>1</v>
      </c>
      <c r="F24" s="27">
        <v>81</v>
      </c>
      <c r="G24" s="27" t="s">
        <v>58</v>
      </c>
      <c r="H24" s="27" t="str">
        <f>_xlfn.DISPIMG("ID_366BED8BE75246DF849D416B8A2CEC74",1)</f>
        <v>=DISPIMG("ID_366BED8BE75246DF849D416B8A2CEC74",1)</v>
      </c>
    </row>
    <row r="25" s="27" customFormat="1" ht="86.2" spans="1:8">
      <c r="A25" s="27">
        <v>1</v>
      </c>
      <c r="B25" s="27">
        <v>10</v>
      </c>
      <c r="C25" s="27" t="s">
        <v>59</v>
      </c>
      <c r="D25" s="27" t="s">
        <v>59</v>
      </c>
      <c r="E25" s="27">
        <v>1</v>
      </c>
      <c r="F25" s="27">
        <v>36</v>
      </c>
      <c r="G25" s="27" t="s">
        <v>60</v>
      </c>
      <c r="H25" s="27" t="str">
        <f>_xlfn.DISPIMG("ID_84301341FFD14661A4D82C751D758559",1)</f>
        <v>=DISPIMG("ID_84301341FFD14661A4D82C751D758559",1)</v>
      </c>
    </row>
    <row r="26" s="27" customFormat="1" ht="85.5" spans="1:8">
      <c r="A26" s="27">
        <v>1</v>
      </c>
      <c r="B26" s="27">
        <v>11</v>
      </c>
      <c r="C26" s="27" t="s">
        <v>61</v>
      </c>
      <c r="D26" s="27" t="s">
        <v>61</v>
      </c>
      <c r="E26" s="27">
        <v>1</v>
      </c>
      <c r="F26" s="3">
        <v>81</v>
      </c>
      <c r="G26" s="3" t="s">
        <v>58</v>
      </c>
      <c r="H26" s="27" t="str">
        <f>_xlfn.DISPIMG("ID_8033F42892484127AA852D814FE04E77",1)</f>
        <v>=DISPIMG("ID_8033F42892484127AA852D814FE04E77",1)</v>
      </c>
    </row>
    <row r="27" ht="48.35" spans="1:8">
      <c r="A27" s="3">
        <v>1</v>
      </c>
      <c r="B27" s="3">
        <v>12</v>
      </c>
      <c r="C27" s="3" t="s">
        <v>62</v>
      </c>
      <c r="D27" s="3" t="s">
        <v>62</v>
      </c>
      <c r="E27" s="3">
        <v>1</v>
      </c>
      <c r="F27" s="3">
        <v>45</v>
      </c>
      <c r="G27" s="3" t="s">
        <v>63</v>
      </c>
      <c r="H27" s="3" t="str">
        <f>_xlfn.DISPIMG("ID_8F9CE1109CBE434A8C7A6A451CD5C48A",1)</f>
        <v>=DISPIMG("ID_8F9CE1109CBE434A8C7A6A451CD5C48A",1)</v>
      </c>
    </row>
    <row r="28" ht="93.7" spans="1:8">
      <c r="A28" s="3">
        <v>1</v>
      </c>
      <c r="B28" s="3">
        <v>13</v>
      </c>
      <c r="C28" s="3" t="s">
        <v>64</v>
      </c>
      <c r="D28" s="3" t="s">
        <v>64</v>
      </c>
      <c r="E28" s="3">
        <v>1</v>
      </c>
      <c r="F28" s="3">
        <v>90</v>
      </c>
      <c r="G28" s="3" t="s">
        <v>65</v>
      </c>
      <c r="H28" s="3" t="str">
        <f>_xlfn.DISPIMG("ID_2EBD8AFA0097418CADEFD466A181A7C0",1)</f>
        <v>=DISPIMG("ID_2EBD8AFA0097418CADEFD466A181A7C0",1)</v>
      </c>
    </row>
    <row r="29" ht="83.9" spans="1:8">
      <c r="A29" s="3">
        <v>1</v>
      </c>
      <c r="B29" s="3">
        <v>14</v>
      </c>
      <c r="C29" s="3" t="s">
        <v>66</v>
      </c>
      <c r="D29" s="3" t="s">
        <v>66</v>
      </c>
      <c r="E29" s="3">
        <v>1</v>
      </c>
      <c r="F29" s="3">
        <v>81</v>
      </c>
      <c r="G29" s="3" t="s">
        <v>67</v>
      </c>
      <c r="H29" s="3" t="str">
        <f>_xlfn.DISPIMG("ID_12DA68E94D564C9B86ED6ACFDFDFF3C3",1)</f>
        <v>=DISPIMG("ID_12DA68E94D564C9B86ED6ACFDFDFF3C3",1)</v>
      </c>
    </row>
    <row r="30" ht="31.85" spans="1:8">
      <c r="A30" s="3">
        <v>1</v>
      </c>
      <c r="B30" s="3">
        <v>10000</v>
      </c>
      <c r="C30" s="3" t="s">
        <v>68</v>
      </c>
      <c r="D30" s="3" t="s">
        <v>68</v>
      </c>
      <c r="E30" s="3">
        <v>1</v>
      </c>
      <c r="F30" s="3">
        <v>1</v>
      </c>
      <c r="G30" s="3" t="s">
        <v>34</v>
      </c>
      <c r="H30" s="3" t="str">
        <f>_xlfn.DISPIMG("ID_A97268E70E814D19A17507429F4C1880",1)</f>
        <v>=DISPIMG("ID_A97268E70E814D19A17507429F4C1880",1)</v>
      </c>
    </row>
    <row r="31" ht="85.4" spans="1:8">
      <c r="A31" s="3">
        <v>1</v>
      </c>
      <c r="B31" s="3">
        <v>16</v>
      </c>
      <c r="C31" s="3" t="s">
        <v>69</v>
      </c>
      <c r="D31" s="3" t="s">
        <v>69</v>
      </c>
      <c r="E31" s="27">
        <v>1</v>
      </c>
      <c r="F31" s="27">
        <v>81</v>
      </c>
      <c r="G31" s="27" t="s">
        <v>58</v>
      </c>
      <c r="H31" s="3" t="str">
        <f>_xlfn.DISPIMG("ID_AE6493A18B034DED84F9630F0FECB4F1",1)</f>
        <v>=DISPIMG("ID_AE6493A18B034DED84F9630F0FECB4F1",1)</v>
      </c>
    </row>
    <row r="32" ht="30.25" spans="1:8">
      <c r="A32" s="3">
        <v>1</v>
      </c>
      <c r="B32" s="3">
        <v>17</v>
      </c>
      <c r="C32" s="3" t="s">
        <v>69</v>
      </c>
      <c r="D32" s="3" t="s">
        <v>69</v>
      </c>
      <c r="E32" s="27">
        <v>1</v>
      </c>
      <c r="F32" s="3">
        <v>48</v>
      </c>
      <c r="G32" s="3" t="s">
        <v>70</v>
      </c>
      <c r="H32" s="3" t="str">
        <f>_xlfn.DISPIMG("ID_2D50515CC48A453C914C998900B899A7",1)</f>
        <v>=DISPIMG("ID_2D50515CC48A453C914C998900B899A7",1)</v>
      </c>
    </row>
    <row r="33" ht="29.95" spans="1:8">
      <c r="A33" s="3">
        <v>1</v>
      </c>
      <c r="B33" s="3">
        <v>18</v>
      </c>
      <c r="C33" s="3" t="s">
        <v>69</v>
      </c>
      <c r="D33" s="3" t="s">
        <v>69</v>
      </c>
      <c r="E33" s="27">
        <v>1</v>
      </c>
      <c r="F33" s="3">
        <v>48</v>
      </c>
      <c r="G33" s="3" t="s">
        <v>70</v>
      </c>
      <c r="H33" s="3" t="str">
        <f>_xlfn.DISPIMG("ID_552F982BB9A84CE39B08D931EAA9AAB3",1)</f>
        <v>=DISPIMG("ID_552F982BB9A84CE39B08D931EAA9AAB3",1)</v>
      </c>
    </row>
    <row r="34" ht="30" spans="1:8">
      <c r="A34" s="3">
        <v>1</v>
      </c>
      <c r="B34" s="3">
        <v>19</v>
      </c>
      <c r="C34" s="3" t="s">
        <v>69</v>
      </c>
      <c r="D34" s="3" t="s">
        <v>69</v>
      </c>
      <c r="E34" s="27">
        <v>1</v>
      </c>
      <c r="F34" s="3">
        <v>48</v>
      </c>
      <c r="G34" s="3" t="s">
        <v>70</v>
      </c>
      <c r="H34" s="3" t="str">
        <f>_xlfn.DISPIMG("ID_21FF3137B7044B7BADEEEC08DF547A6D",1)</f>
        <v>=DISPIMG("ID_21FF3137B7044B7BADEEEC08DF547A6D",1)</v>
      </c>
    </row>
    <row r="35" ht="30.15" spans="1:8">
      <c r="A35" s="3">
        <v>1</v>
      </c>
      <c r="B35" s="3">
        <v>20</v>
      </c>
      <c r="C35" s="3" t="s">
        <v>62</v>
      </c>
      <c r="D35" s="3" t="s">
        <v>62</v>
      </c>
      <c r="E35" s="27">
        <v>1</v>
      </c>
      <c r="F35" s="3">
        <v>48</v>
      </c>
      <c r="G35" s="3" t="s">
        <v>70</v>
      </c>
      <c r="H35" s="3" t="str">
        <f>_xlfn.DISPIMG("ID_771AEB6BE0D145EABA74588D0BD32CF9",1)</f>
        <v>=DISPIMG("ID_771AEB6BE0D145EABA74588D0BD32CF9",1)</v>
      </c>
    </row>
    <row r="36" ht="29.95" spans="1:8">
      <c r="A36" s="3">
        <v>1</v>
      </c>
      <c r="B36" s="3">
        <v>21</v>
      </c>
      <c r="C36" s="3" t="s">
        <v>71</v>
      </c>
      <c r="D36" s="3" t="s">
        <v>71</v>
      </c>
      <c r="E36" s="27">
        <v>1</v>
      </c>
      <c r="F36" s="3">
        <v>48</v>
      </c>
      <c r="G36" s="3" t="s">
        <v>70</v>
      </c>
      <c r="H36" s="3" t="str">
        <f>_xlfn.DISPIMG("ID_5F92616397BD4903B25B77F3D9163801",1)</f>
        <v>=DISPIMG("ID_5F92616397BD4903B25B77F3D9163801",1)</v>
      </c>
    </row>
    <row r="37" ht="30.3" spans="1:8">
      <c r="A37" s="3">
        <v>1</v>
      </c>
      <c r="B37" s="3">
        <v>22</v>
      </c>
      <c r="C37" s="3" t="s">
        <v>72</v>
      </c>
      <c r="D37" s="3" t="s">
        <v>72</v>
      </c>
      <c r="E37" s="27">
        <v>1</v>
      </c>
      <c r="F37" s="3">
        <v>48</v>
      </c>
      <c r="G37" s="3" t="s">
        <v>70</v>
      </c>
      <c r="H37" s="3" t="str">
        <f>_xlfn.DISPIMG("ID_2C0BA9F4EEA94842B07BB5CA163328E5",1)</f>
        <v>=DISPIMG("ID_2C0BA9F4EEA94842B07BB5CA163328E5",1)</v>
      </c>
    </row>
    <row r="38" ht="85.65" spans="1:8">
      <c r="A38" s="3">
        <v>1</v>
      </c>
      <c r="B38" s="3">
        <v>23</v>
      </c>
      <c r="C38" s="3" t="s">
        <v>73</v>
      </c>
      <c r="D38" s="3" t="s">
        <v>73</v>
      </c>
      <c r="E38" s="27">
        <v>1</v>
      </c>
      <c r="F38" s="3">
        <v>81</v>
      </c>
      <c r="G38" s="3" t="s">
        <v>58</v>
      </c>
      <c r="H38" s="3" t="str">
        <f>_xlfn.DISPIMG("ID_18CF6AAFA20C4CA4AAB7AEDDC8C705E3",1)</f>
        <v>=DISPIMG("ID_18CF6AAFA20C4CA4AAB7AEDDC8C705E3",1)</v>
      </c>
    </row>
    <row r="39" ht="85.9" spans="1:8">
      <c r="A39" s="3">
        <v>1</v>
      </c>
      <c r="B39" s="3">
        <v>24</v>
      </c>
      <c r="C39" s="3" t="s">
        <v>74</v>
      </c>
      <c r="D39" s="3" t="s">
        <v>74</v>
      </c>
      <c r="E39" s="27">
        <v>1</v>
      </c>
      <c r="F39" s="3">
        <v>81</v>
      </c>
      <c r="G39" s="3" t="s">
        <v>58</v>
      </c>
      <c r="H39" s="3" t="str">
        <f>_xlfn.DISPIMG("ID_94B926CE21D54075B81674379EA94C9E",1)</f>
        <v>=DISPIMG("ID_94B926CE21D54075B81674379EA94C9E",1)</v>
      </c>
    </row>
    <row r="40" ht="30" spans="1:8">
      <c r="A40" s="3">
        <v>1</v>
      </c>
      <c r="B40" s="3">
        <v>25</v>
      </c>
      <c r="C40" s="3" t="s">
        <v>75</v>
      </c>
      <c r="D40" s="3" t="s">
        <v>75</v>
      </c>
      <c r="E40" s="27">
        <v>1</v>
      </c>
      <c r="F40" s="3">
        <v>48</v>
      </c>
      <c r="G40" s="3" t="s">
        <v>70</v>
      </c>
      <c r="H40" s="3" t="str">
        <f>_xlfn.DISPIMG("ID_54A17A884E744506A9DD6718ADFAF8FF",1)</f>
        <v>=DISPIMG("ID_54A17A884E744506A9DD6718ADFAF8FF",1)</v>
      </c>
    </row>
    <row r="41" ht="86.05" spans="1:8">
      <c r="A41" s="3">
        <v>1</v>
      </c>
      <c r="B41" s="3">
        <v>26</v>
      </c>
      <c r="C41" s="3" t="s">
        <v>76</v>
      </c>
      <c r="D41" s="3" t="s">
        <v>76</v>
      </c>
      <c r="E41" s="27">
        <v>1</v>
      </c>
      <c r="F41" s="3">
        <v>81</v>
      </c>
      <c r="G41" s="3" t="s">
        <v>58</v>
      </c>
      <c r="H41" s="3" t="str">
        <f>_xlfn.DISPIMG("ID_FAA60A501DD244459A0C5F4E44F36345",1)</f>
        <v>=DISPIMG("ID_FAA60A501DD244459A0C5F4E44F36345",1)</v>
      </c>
    </row>
    <row r="42" ht="30.3" spans="1:8">
      <c r="A42" s="3">
        <v>1</v>
      </c>
      <c r="B42" s="3">
        <v>27</v>
      </c>
      <c r="C42" s="3" t="s">
        <v>49</v>
      </c>
      <c r="D42" s="3" t="s">
        <v>49</v>
      </c>
      <c r="E42" s="27">
        <v>1</v>
      </c>
      <c r="F42" s="3">
        <v>48</v>
      </c>
      <c r="G42" s="3" t="s">
        <v>70</v>
      </c>
      <c r="H42" s="3" t="str">
        <f>_xlfn.DISPIMG("ID_69158AECBCC740C5A3BD17EB3BD08B04",1)</f>
        <v>=DISPIMG("ID_69158AECBCC740C5A3BD17EB3BD08B04",1)</v>
      </c>
    </row>
    <row r="43" ht="30.25" spans="1:8">
      <c r="A43" s="3">
        <v>1</v>
      </c>
      <c r="B43" s="3">
        <v>28</v>
      </c>
      <c r="C43" s="3" t="s">
        <v>77</v>
      </c>
      <c r="D43" s="3" t="s">
        <v>77</v>
      </c>
      <c r="E43" s="27">
        <v>1</v>
      </c>
      <c r="F43" s="3">
        <v>48</v>
      </c>
      <c r="G43" s="3" t="s">
        <v>70</v>
      </c>
      <c r="H43" s="3" t="str">
        <f>_xlfn.DISPIMG("ID_3BC98EFC03924D83A1389706A3772A53",1)</f>
        <v>=DISPIMG("ID_3BC98EFC03924D83A1389706A3772A53",1)</v>
      </c>
    </row>
    <row r="44" ht="30.25" spans="1:8">
      <c r="A44" s="3">
        <v>1</v>
      </c>
      <c r="B44" s="3">
        <v>29</v>
      </c>
      <c r="C44" s="3" t="s">
        <v>78</v>
      </c>
      <c r="D44" s="3" t="s">
        <v>78</v>
      </c>
      <c r="E44" s="27">
        <v>1</v>
      </c>
      <c r="F44" s="3">
        <v>48</v>
      </c>
      <c r="G44" s="3" t="s">
        <v>70</v>
      </c>
      <c r="H44" s="3" t="str">
        <f>_xlfn.DISPIMG("ID_F242FC88CCB6417D9AEE0DF9725AFDF9",1)</f>
        <v>=DISPIMG("ID_F242FC88CCB6417D9AEE0DF9725AFDF9",1)</v>
      </c>
    </row>
    <row r="45" ht="30.2" spans="1:8">
      <c r="A45" s="3">
        <v>1</v>
      </c>
      <c r="B45" s="3">
        <v>30</v>
      </c>
      <c r="C45" s="3" t="s">
        <v>79</v>
      </c>
      <c r="D45" s="3" t="s">
        <v>79</v>
      </c>
      <c r="E45" s="27">
        <v>1</v>
      </c>
      <c r="F45" s="3">
        <v>48</v>
      </c>
      <c r="G45" s="3" t="s">
        <v>70</v>
      </c>
      <c r="H45" s="3" t="str">
        <f>_xlfn.DISPIMG("ID_02D8F267E60D4FB4A5F6F480B565094C",1)</f>
        <v>=DISPIMG("ID_02D8F267E60D4FB4A5F6F480B565094C",1)</v>
      </c>
    </row>
    <row r="46" ht="30.3" spans="1:8">
      <c r="A46" s="3">
        <v>1</v>
      </c>
      <c r="B46" s="3">
        <v>31</v>
      </c>
      <c r="C46" s="3" t="s">
        <v>80</v>
      </c>
      <c r="D46" s="3" t="s">
        <v>80</v>
      </c>
      <c r="E46" s="27">
        <v>1</v>
      </c>
      <c r="F46" s="3">
        <v>48</v>
      </c>
      <c r="G46" s="3" t="s">
        <v>70</v>
      </c>
      <c r="H46" s="3" t="str">
        <f>_xlfn.DISPIMG("ID_F7817D681B8842369C6E62F983DCA994",1)</f>
        <v>=DISPIMG("ID_F7817D681B8842369C6E62F983DCA994",1)</v>
      </c>
    </row>
    <row r="47" ht="29.95" spans="1:8">
      <c r="A47" s="3">
        <v>1</v>
      </c>
      <c r="B47" s="3">
        <v>32</v>
      </c>
      <c r="C47" s="3" t="s">
        <v>81</v>
      </c>
      <c r="D47" s="3" t="s">
        <v>81</v>
      </c>
      <c r="E47" s="27">
        <v>1</v>
      </c>
      <c r="F47" s="3">
        <v>48</v>
      </c>
      <c r="G47" s="3" t="s">
        <v>70</v>
      </c>
      <c r="H47" s="3" t="str">
        <f>_xlfn.DISPIMG("ID_E5B1FD05FACB493EA76BFDF1A80FAAEA",1)</f>
        <v>=DISPIMG("ID_E5B1FD05FACB493EA76BFDF1A80FAAEA",1)</v>
      </c>
    </row>
    <row r="48" ht="30.1" spans="1:8">
      <c r="A48" s="3">
        <v>1</v>
      </c>
      <c r="B48" s="3">
        <v>33</v>
      </c>
      <c r="C48" s="3" t="s">
        <v>82</v>
      </c>
      <c r="D48" s="3" t="s">
        <v>82</v>
      </c>
      <c r="E48" s="27">
        <v>1</v>
      </c>
      <c r="F48" s="3">
        <v>48</v>
      </c>
      <c r="G48" s="3" t="s">
        <v>70</v>
      </c>
      <c r="H48" s="3" t="str">
        <f>_xlfn.DISPIMG("ID_3F7491A1C758480B90FE1A84C902D3A8",1)</f>
        <v>=DISPIMG("ID_3F7491A1C758480B90FE1A84C902D3A8",1)</v>
      </c>
    </row>
    <row r="49" ht="29.9" spans="1:8">
      <c r="A49" s="3">
        <v>1</v>
      </c>
      <c r="B49" s="3">
        <v>34</v>
      </c>
      <c r="C49" s="3" t="s">
        <v>83</v>
      </c>
      <c r="D49" s="3" t="s">
        <v>83</v>
      </c>
      <c r="E49" s="27">
        <v>1</v>
      </c>
      <c r="F49" s="3">
        <v>48</v>
      </c>
      <c r="G49" s="3" t="s">
        <v>70</v>
      </c>
      <c r="H49" s="3" t="str">
        <f>_xlfn.DISPIMG("ID_B663FCC4B3AB44D3B821099316609951",1)</f>
        <v>=DISPIMG("ID_B663FCC4B3AB44D3B821099316609951",1)</v>
      </c>
    </row>
    <row r="50" ht="30.15" spans="1:8">
      <c r="A50" s="3">
        <v>1</v>
      </c>
      <c r="B50" s="3">
        <v>35</v>
      </c>
      <c r="C50" s="3" t="s">
        <v>84</v>
      </c>
      <c r="D50" s="3" t="s">
        <v>84</v>
      </c>
      <c r="E50" s="27">
        <v>1</v>
      </c>
      <c r="F50" s="3">
        <v>48</v>
      </c>
      <c r="G50" s="3" t="s">
        <v>70</v>
      </c>
      <c r="H50" s="3" t="str">
        <f>_xlfn.DISPIMG("ID_18307AF68E06496CA6A110DFB4F00D67",1)</f>
        <v>=DISPIMG("ID_18307AF68E06496CA6A110DFB4F00D67",1)</v>
      </c>
    </row>
    <row r="51" ht="30.3" spans="1:8">
      <c r="A51" s="3">
        <v>1</v>
      </c>
      <c r="B51" s="3">
        <v>36</v>
      </c>
      <c r="C51" s="3" t="s">
        <v>85</v>
      </c>
      <c r="D51" s="3" t="s">
        <v>85</v>
      </c>
      <c r="E51" s="27">
        <v>1</v>
      </c>
      <c r="F51" s="3">
        <v>48</v>
      </c>
      <c r="G51" s="3" t="s">
        <v>70</v>
      </c>
      <c r="H51" s="3" t="str">
        <f>_xlfn.DISPIMG("ID_680F2289BCB04687B9DABF7D80829035",1)</f>
        <v>=DISPIMG("ID_680F2289BCB04687B9DABF7D80829035",1)</v>
      </c>
    </row>
    <row r="52" ht="30.2" spans="1:8">
      <c r="A52" s="3">
        <v>1</v>
      </c>
      <c r="B52" s="3">
        <v>37</v>
      </c>
      <c r="C52" s="3" t="s">
        <v>86</v>
      </c>
      <c r="D52" s="3" t="s">
        <v>86</v>
      </c>
      <c r="E52" s="27">
        <v>1</v>
      </c>
      <c r="F52" s="3">
        <v>48</v>
      </c>
      <c r="G52" s="3" t="s">
        <v>70</v>
      </c>
      <c r="H52" s="3" t="str">
        <f>_xlfn.DISPIMG("ID_F34DED19604C4EE59DC30EE796B226EB",1)</f>
        <v>=DISPIMG("ID_F34DED19604C4EE59DC30EE796B226EB",1)</v>
      </c>
    </row>
    <row r="53" ht="29.9" spans="1:8">
      <c r="A53" s="3">
        <v>1</v>
      </c>
      <c r="B53" s="3">
        <v>38</v>
      </c>
      <c r="C53" s="3" t="s">
        <v>87</v>
      </c>
      <c r="D53" s="3" t="s">
        <v>87</v>
      </c>
      <c r="E53" s="27">
        <v>1</v>
      </c>
      <c r="F53" s="3">
        <v>48</v>
      </c>
      <c r="G53" s="3" t="s">
        <v>70</v>
      </c>
      <c r="H53" s="3" t="str">
        <f>_xlfn.DISPIMG("ID_4ECA01A05EC24CB8981E8A6E8CFFACB8",1)</f>
        <v>=DISPIMG("ID_4ECA01A05EC24CB8981E8A6E8CFFACB8",1)</v>
      </c>
    </row>
    <row r="54" ht="29.45" spans="1:8">
      <c r="A54" s="3">
        <v>1</v>
      </c>
      <c r="B54" s="3">
        <v>39</v>
      </c>
      <c r="C54" s="3" t="s">
        <v>88</v>
      </c>
      <c r="D54" s="3" t="s">
        <v>88</v>
      </c>
      <c r="E54" s="27">
        <v>1</v>
      </c>
      <c r="F54" s="3">
        <v>48</v>
      </c>
      <c r="G54" s="3" t="s">
        <v>70</v>
      </c>
      <c r="H54" s="3" t="str">
        <f>_xlfn.DISPIMG("ID_C9B2FAF0139B4C8DA52AE2AD77D90E95",1)</f>
        <v>=DISPIMG("ID_C9B2FAF0139B4C8DA52AE2AD77D90E95",1)</v>
      </c>
    </row>
    <row r="55" ht="30.15" spans="1:8">
      <c r="A55" s="3">
        <v>1</v>
      </c>
      <c r="B55" s="3">
        <v>40</v>
      </c>
      <c r="C55" s="3" t="s">
        <v>89</v>
      </c>
      <c r="D55" s="3" t="s">
        <v>89</v>
      </c>
      <c r="E55" s="27">
        <v>1</v>
      </c>
      <c r="F55" s="3">
        <v>48</v>
      </c>
      <c r="G55" s="3" t="s">
        <v>70</v>
      </c>
      <c r="H55" s="3" t="str">
        <f>_xlfn.DISPIMG("ID_94FF0A72AA614F29AA3F3AC90E6DE516",1)</f>
        <v>=DISPIMG("ID_94FF0A72AA614F29AA3F3AC90E6DE516",1)</v>
      </c>
    </row>
    <row r="56" ht="29.65" spans="1:8">
      <c r="A56" s="3">
        <v>1</v>
      </c>
      <c r="B56" s="3">
        <v>41</v>
      </c>
      <c r="C56" s="3" t="s">
        <v>90</v>
      </c>
      <c r="D56" s="3" t="s">
        <v>90</v>
      </c>
      <c r="E56" s="27">
        <v>1</v>
      </c>
      <c r="F56" s="3">
        <v>48</v>
      </c>
      <c r="G56" s="3" t="s">
        <v>70</v>
      </c>
      <c r="H56" s="3" t="str">
        <f>_xlfn.DISPIMG("ID_210C7FF9782141B68F07552CFA40F5FF",1)</f>
        <v>=DISPIMG("ID_210C7FF9782141B68F07552CFA40F5FF",1)</v>
      </c>
    </row>
    <row r="57" ht="29.25" spans="1:8">
      <c r="A57" s="3">
        <v>1</v>
      </c>
      <c r="B57" s="3">
        <v>42</v>
      </c>
      <c r="C57" s="3" t="s">
        <v>91</v>
      </c>
      <c r="D57" s="3" t="s">
        <v>91</v>
      </c>
      <c r="E57" s="27">
        <v>1</v>
      </c>
      <c r="F57" s="3">
        <v>48</v>
      </c>
      <c r="G57" s="3" t="s">
        <v>70</v>
      </c>
      <c r="H57" s="3" t="str">
        <f>_xlfn.DISPIMG("ID_1419DFA532CC412E87BC743CB871ADFD",1)</f>
        <v>=DISPIMG("ID_1419DFA532CC412E87BC743CB871ADFD",1)</v>
      </c>
    </row>
    <row r="58" ht="29.95" spans="1:8">
      <c r="A58" s="3">
        <v>1</v>
      </c>
      <c r="B58" s="3">
        <v>43</v>
      </c>
      <c r="C58" s="3" t="s">
        <v>92</v>
      </c>
      <c r="D58" s="3" t="s">
        <v>92</v>
      </c>
      <c r="E58" s="27">
        <v>1</v>
      </c>
      <c r="F58" s="3">
        <v>48</v>
      </c>
      <c r="G58" s="3" t="s">
        <v>70</v>
      </c>
      <c r="H58" s="3" t="str">
        <f>_xlfn.DISPIMG("ID_A9851062B938465C8EF82C44263ACF9C",1)</f>
        <v>=DISPIMG("ID_A9851062B938465C8EF82C44263ACF9C",1)</v>
      </c>
    </row>
    <row r="59" ht="29.35" spans="1:8">
      <c r="A59" s="3">
        <v>1</v>
      </c>
      <c r="B59" s="3">
        <v>44</v>
      </c>
      <c r="C59" s="3" t="s">
        <v>93</v>
      </c>
      <c r="D59" s="3" t="s">
        <v>93</v>
      </c>
      <c r="E59" s="27">
        <v>1</v>
      </c>
      <c r="F59" s="3">
        <v>48</v>
      </c>
      <c r="G59" s="3" t="s">
        <v>70</v>
      </c>
      <c r="H59" s="3" t="str">
        <f>_xlfn.DISPIMG("ID_073722960C474F6B8E4E21290BCC36CE",1)</f>
        <v>=DISPIMG("ID_073722960C474F6B8E4E21290BCC36CE",1)</v>
      </c>
    </row>
    <row r="60" ht="29.75" spans="1:8">
      <c r="A60" s="3">
        <v>1</v>
      </c>
      <c r="B60" s="3">
        <v>45</v>
      </c>
      <c r="C60" s="3" t="s">
        <v>94</v>
      </c>
      <c r="D60" s="3" t="s">
        <v>94</v>
      </c>
      <c r="E60" s="27">
        <v>1</v>
      </c>
      <c r="F60" s="3">
        <v>48</v>
      </c>
      <c r="G60" s="3" t="s">
        <v>70</v>
      </c>
      <c r="H60" s="3" t="str">
        <f>_xlfn.DISPIMG("ID_CCCCCCCC4ADC4EEE9705D538083F13FA",1)</f>
        <v>=DISPIMG("ID_CCCCCCCC4ADC4EEE9705D538083F13FA",1)</v>
      </c>
    </row>
    <row r="61" ht="29.85" spans="1:8">
      <c r="A61" s="3">
        <v>1</v>
      </c>
      <c r="B61" s="3">
        <v>46</v>
      </c>
      <c r="C61" s="3" t="s">
        <v>95</v>
      </c>
      <c r="D61" s="3" t="s">
        <v>95</v>
      </c>
      <c r="E61" s="27">
        <v>1</v>
      </c>
      <c r="F61" s="3">
        <v>48</v>
      </c>
      <c r="G61" s="3" t="s">
        <v>70</v>
      </c>
      <c r="H61" s="3" t="str">
        <f>_xlfn.DISPIMG("ID_BD896E158730498E8FAEEFB82AF7F0E1",1)</f>
        <v>=DISPIMG("ID_BD896E158730498E8FAEEFB82AF7F0E1",1)</v>
      </c>
    </row>
    <row r="62" ht="29.4" spans="1:8">
      <c r="A62" s="3">
        <v>1</v>
      </c>
      <c r="B62" s="3">
        <v>47</v>
      </c>
      <c r="C62" s="3" t="s">
        <v>96</v>
      </c>
      <c r="D62" s="3" t="s">
        <v>96</v>
      </c>
      <c r="E62" s="27">
        <v>1</v>
      </c>
      <c r="F62" s="3">
        <v>48</v>
      </c>
      <c r="G62" s="3" t="s">
        <v>70</v>
      </c>
      <c r="H62" s="3" t="str">
        <f>_xlfn.DISPIMG("ID_611FAEEDA292447BAC8D390B7F73C65F",1)</f>
        <v>=DISPIMG("ID_611FAEEDA292447BAC8D390B7F73C65F",1)</v>
      </c>
    </row>
    <row r="63" ht="29.3" spans="1:8">
      <c r="A63" s="3">
        <v>1</v>
      </c>
      <c r="B63" s="3">
        <v>48</v>
      </c>
      <c r="C63" s="3" t="s">
        <v>97</v>
      </c>
      <c r="D63" s="3" t="s">
        <v>97</v>
      </c>
      <c r="E63" s="27">
        <v>1</v>
      </c>
      <c r="F63" s="3">
        <v>48</v>
      </c>
      <c r="G63" s="3" t="s">
        <v>70</v>
      </c>
      <c r="H63" s="3" t="str">
        <f>_xlfn.DISPIMG("ID_42228BAC81C04A61B6227103DB19F2A8",1)</f>
        <v>=DISPIMG("ID_42228BAC81C04A61B6227103DB19F2A8",1)</v>
      </c>
    </row>
    <row r="64" ht="29.85" spans="1:8">
      <c r="A64" s="3">
        <v>1</v>
      </c>
      <c r="B64" s="3">
        <v>49</v>
      </c>
      <c r="C64" s="3" t="s">
        <v>98</v>
      </c>
      <c r="D64" s="3" t="s">
        <v>98</v>
      </c>
      <c r="E64" s="27">
        <v>1</v>
      </c>
      <c r="F64" s="3">
        <v>48</v>
      </c>
      <c r="G64" s="3" t="s">
        <v>70</v>
      </c>
      <c r="H64" s="3" t="str">
        <f>_xlfn.DISPIMG("ID_B17F2EF5C83F483B97D4CFAD4F9979B7",1)</f>
        <v>=DISPIMG("ID_B17F2EF5C83F483B97D4CFAD4F9979B7",1)</v>
      </c>
    </row>
    <row r="65" ht="29.8" spans="1:8">
      <c r="A65" s="3">
        <v>1</v>
      </c>
      <c r="B65" s="3">
        <v>50</v>
      </c>
      <c r="C65" s="3" t="s">
        <v>99</v>
      </c>
      <c r="D65" s="3" t="s">
        <v>99</v>
      </c>
      <c r="E65" s="27">
        <v>1</v>
      </c>
      <c r="F65" s="3">
        <v>48</v>
      </c>
      <c r="G65" s="3" t="s">
        <v>70</v>
      </c>
      <c r="H65" s="3" t="str">
        <f>_xlfn.DISPIMG("ID_045FFD4FF60C4DADBE11C8DDE112A208",1)</f>
        <v>=DISPIMG("ID_045FFD4FF60C4DADBE11C8DDE112A208",1)</v>
      </c>
    </row>
    <row r="66" ht="29.75" spans="1:8">
      <c r="A66" s="3">
        <v>1</v>
      </c>
      <c r="B66" s="3">
        <v>51</v>
      </c>
      <c r="C66" s="3" t="s">
        <v>100</v>
      </c>
      <c r="D66" s="3" t="s">
        <v>100</v>
      </c>
      <c r="E66" s="27">
        <v>1</v>
      </c>
      <c r="F66" s="3">
        <v>48</v>
      </c>
      <c r="G66" s="3" t="s">
        <v>70</v>
      </c>
      <c r="H66" s="3" t="str">
        <f>_xlfn.DISPIMG("ID_6205220309514169BFC0D8687FB57BD9",1)</f>
        <v>=DISPIMG("ID_6205220309514169BFC0D8687FB57BD9",1)</v>
      </c>
    </row>
    <row r="67" ht="29.25" spans="1:8">
      <c r="A67" s="3">
        <v>1</v>
      </c>
      <c r="B67" s="3">
        <v>52</v>
      </c>
      <c r="C67" s="3" t="s">
        <v>101</v>
      </c>
      <c r="D67" s="3" t="s">
        <v>101</v>
      </c>
      <c r="E67" s="27">
        <v>1</v>
      </c>
      <c r="F67" s="3">
        <v>48</v>
      </c>
      <c r="G67" s="3" t="s">
        <v>70</v>
      </c>
      <c r="H67" s="3" t="str">
        <f>_xlfn.DISPIMG("ID_8451089FCB234E80A8B8EA18900DBE83",1)</f>
        <v>=DISPIMG("ID_8451089FCB234E80A8B8EA18900DBE83",1)</v>
      </c>
    </row>
    <row r="68" ht="29.25" spans="1:8">
      <c r="A68" s="3">
        <v>1</v>
      </c>
      <c r="B68" s="3">
        <v>53</v>
      </c>
      <c r="C68" s="3" t="s">
        <v>102</v>
      </c>
      <c r="D68" s="3" t="s">
        <v>102</v>
      </c>
      <c r="E68" s="27">
        <v>1</v>
      </c>
      <c r="F68" s="3">
        <v>48</v>
      </c>
      <c r="G68" s="3" t="s">
        <v>70</v>
      </c>
      <c r="H68" s="3" t="str">
        <f>_xlfn.DISPIMG("ID_B67FE283CDE347FDBC4B5EA6973DAEC9",1)</f>
        <v>=DISPIMG("ID_B67FE283CDE347FDBC4B5EA6973DAEC9",1)</v>
      </c>
    </row>
    <row r="69" ht="29.45" spans="1:8">
      <c r="A69" s="3">
        <v>1</v>
      </c>
      <c r="B69" s="3">
        <v>54</v>
      </c>
      <c r="C69" s="3" t="s">
        <v>103</v>
      </c>
      <c r="D69" s="3" t="s">
        <v>103</v>
      </c>
      <c r="E69" s="27">
        <v>1</v>
      </c>
      <c r="F69" s="3">
        <v>48</v>
      </c>
      <c r="G69" s="3" t="s">
        <v>70</v>
      </c>
      <c r="H69" s="3" t="str">
        <f>_xlfn.DISPIMG("ID_5382950A829C4A398397304FC7D3CB26",1)</f>
        <v>=DISPIMG("ID_5382950A829C4A398397304FC7D3CB26",1)</v>
      </c>
    </row>
    <row r="70" ht="29.3" spans="1:8">
      <c r="A70" s="3">
        <v>1</v>
      </c>
      <c r="B70" s="3">
        <v>55</v>
      </c>
      <c r="C70" s="3" t="s">
        <v>104</v>
      </c>
      <c r="D70" s="3" t="s">
        <v>104</v>
      </c>
      <c r="E70" s="27">
        <v>1</v>
      </c>
      <c r="F70" s="3">
        <v>48</v>
      </c>
      <c r="G70" s="3" t="s">
        <v>70</v>
      </c>
      <c r="H70" s="3" t="str">
        <f>_xlfn.DISPIMG("ID_5E9D5A50BAA349BA8CEAD0B1C99BE5C6",1)</f>
        <v>=DISPIMG("ID_5E9D5A50BAA349BA8CEAD0B1C99BE5C6",1)</v>
      </c>
    </row>
    <row r="71" ht="29.3" spans="1:8">
      <c r="A71" s="3">
        <v>1</v>
      </c>
      <c r="B71" s="3">
        <v>56</v>
      </c>
      <c r="C71" s="3" t="s">
        <v>72</v>
      </c>
      <c r="D71" s="3" t="s">
        <v>72</v>
      </c>
      <c r="E71" s="27">
        <v>1</v>
      </c>
      <c r="F71" s="3">
        <v>48</v>
      </c>
      <c r="G71" s="3" t="s">
        <v>70</v>
      </c>
      <c r="H71" s="3" t="str">
        <f>_xlfn.DISPIMG("ID_1A31C68B558D4491804FB437BC5C13F5",1)</f>
        <v>=DISPIMG("ID_1A31C68B558D4491804FB437BC5C13F5",1)</v>
      </c>
    </row>
    <row r="72" ht="29.5" spans="1:8">
      <c r="A72" s="3">
        <v>1</v>
      </c>
      <c r="B72" s="3">
        <v>57</v>
      </c>
      <c r="C72" s="3" t="s">
        <v>105</v>
      </c>
      <c r="D72" s="3" t="s">
        <v>105</v>
      </c>
      <c r="E72" s="27">
        <v>1</v>
      </c>
      <c r="F72" s="3">
        <v>48</v>
      </c>
      <c r="G72" s="3" t="s">
        <v>70</v>
      </c>
      <c r="H72" s="3" t="str">
        <f>_xlfn.DISPIMG("ID_FF19C7E99F37456586AA80ACD3D8AEE0",1)</f>
        <v>=DISPIMG("ID_FF19C7E99F37456586AA80ACD3D8AEE0",1)</v>
      </c>
    </row>
  </sheetData>
  <dataValidations count="1">
    <dataValidation type="list" allowBlank="1" showInputMessage="1" showErrorMessage="1" sqref="B4:H4">
      <formula1>数据类型!$B$2:$B$56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"/>
  <sheetViews>
    <sheetView workbookViewId="0">
      <selection activeCell="C33" sqref="C33"/>
    </sheetView>
  </sheetViews>
  <sheetFormatPr defaultColWidth="9" defaultRowHeight="13.5"/>
  <cols>
    <col min="1" max="1" width="43.375" customWidth="1"/>
    <col min="2" max="2" width="20.5" customWidth="1"/>
    <col min="3" max="3" width="15.875" customWidth="1"/>
    <col min="4" max="4" width="45.15" customWidth="1"/>
    <col min="5" max="5" width="20.6" customWidth="1"/>
    <col min="6" max="6" width="30.3416666666667" customWidth="1"/>
    <col min="7" max="9" width="18.025" customWidth="1"/>
    <col min="10" max="10" width="20" customWidth="1"/>
    <col min="11" max="11" width="26.0333333333333" customWidth="1"/>
    <col min="12" max="12" width="25.2916666666667" customWidth="1"/>
  </cols>
  <sheetData>
    <row r="1" ht="142.5" spans="1:12">
      <c r="A1" s="6" t="s">
        <v>0</v>
      </c>
      <c r="B1" s="7" t="s">
        <v>106</v>
      </c>
      <c r="C1" s="7" t="s">
        <v>107</v>
      </c>
      <c r="D1" s="8" t="s">
        <v>108</v>
      </c>
      <c r="E1" s="9" t="s">
        <v>109</v>
      </c>
      <c r="F1" s="9" t="s">
        <v>110</v>
      </c>
      <c r="G1" s="10" t="s">
        <v>111</v>
      </c>
      <c r="H1" s="11" t="s">
        <v>112</v>
      </c>
      <c r="I1" s="10" t="s">
        <v>112</v>
      </c>
      <c r="J1" s="11" t="s">
        <v>113</v>
      </c>
      <c r="K1" s="11" t="s">
        <v>114</v>
      </c>
      <c r="L1" s="10" t="s">
        <v>115</v>
      </c>
    </row>
    <row r="2" s="3" customFormat="1" ht="14.25" spans="1:13">
      <c r="A2" s="12" t="s">
        <v>8</v>
      </c>
      <c r="B2" s="13">
        <v>1</v>
      </c>
      <c r="C2" s="13">
        <v>2</v>
      </c>
      <c r="D2" s="13">
        <v>2</v>
      </c>
      <c r="E2" s="14">
        <v>2</v>
      </c>
      <c r="F2" s="14">
        <v>2</v>
      </c>
      <c r="G2" s="14">
        <v>0</v>
      </c>
      <c r="H2" s="14">
        <v>0</v>
      </c>
      <c r="I2" s="14">
        <v>2</v>
      </c>
      <c r="J2" s="14">
        <v>2</v>
      </c>
      <c r="K2" s="14">
        <v>2</v>
      </c>
      <c r="L2" s="14">
        <v>3</v>
      </c>
      <c r="M2" s="14"/>
    </row>
    <row r="3" s="3" customFormat="1" ht="14.25" spans="1:12">
      <c r="A3" s="12" t="s">
        <v>9</v>
      </c>
      <c r="B3" s="13" t="s">
        <v>116</v>
      </c>
      <c r="C3" s="14" t="s">
        <v>117</v>
      </c>
      <c r="D3" s="14" t="s">
        <v>118</v>
      </c>
      <c r="E3" s="14" t="s">
        <v>119</v>
      </c>
      <c r="F3" s="15" t="s">
        <v>120</v>
      </c>
      <c r="G3" s="14">
        <v>0</v>
      </c>
      <c r="H3" s="14">
        <v>1</v>
      </c>
      <c r="I3" s="14" t="s">
        <v>121</v>
      </c>
      <c r="J3" s="14" t="s">
        <v>122</v>
      </c>
      <c r="K3" s="14" t="s">
        <v>123</v>
      </c>
      <c r="L3" s="14" t="s">
        <v>124</v>
      </c>
    </row>
    <row r="4" s="3" customFormat="1" ht="14.25" spans="1:12">
      <c r="A4" s="12" t="s">
        <v>17</v>
      </c>
      <c r="B4" s="12" t="s">
        <v>18</v>
      </c>
      <c r="C4" s="12" t="s">
        <v>19</v>
      </c>
      <c r="D4" s="12" t="s">
        <v>18</v>
      </c>
      <c r="E4" s="12" t="s">
        <v>125</v>
      </c>
      <c r="F4" s="12" t="s">
        <v>18</v>
      </c>
      <c r="G4" s="12"/>
      <c r="H4" s="14"/>
      <c r="I4" s="12" t="s">
        <v>18</v>
      </c>
      <c r="J4" s="14" t="s">
        <v>21</v>
      </c>
      <c r="K4" s="12" t="s">
        <v>126</v>
      </c>
      <c r="L4" s="12" t="s">
        <v>18</v>
      </c>
    </row>
    <row r="5" s="3" customFormat="1" ht="16.8" customHeight="1" spans="1:12">
      <c r="A5" s="16">
        <v>1</v>
      </c>
      <c r="B5" s="3">
        <v>1</v>
      </c>
      <c r="C5" s="3" t="s">
        <v>127</v>
      </c>
      <c r="D5" s="3">
        <v>6</v>
      </c>
      <c r="E5" s="3" t="s">
        <v>34</v>
      </c>
      <c r="F5" s="3">
        <v>1</v>
      </c>
      <c r="G5" s="17">
        <v>20000</v>
      </c>
      <c r="H5" s="17">
        <v>1</v>
      </c>
      <c r="I5" s="3">
        <f t="shared" ref="I5:I22" si="0">G5*H5</f>
        <v>20000</v>
      </c>
      <c r="J5" s="3" t="str">
        <f t="shared" ref="J5:J7" si="1">_xlfn.DISPIMG("ID_65270ABED6A143CA9A6E2DA6D5253C20",1)</f>
        <v>=DISPIMG("ID_65270ABED6A143CA9A6E2DA6D5253C20",1)</v>
      </c>
      <c r="K5" s="3">
        <v>1</v>
      </c>
      <c r="L5" s="3">
        <v>1</v>
      </c>
    </row>
    <row r="6" s="3" customFormat="1" ht="16.35" spans="1:12">
      <c r="A6" s="16">
        <v>1</v>
      </c>
      <c r="B6" s="3">
        <v>2</v>
      </c>
      <c r="C6" s="3" t="s">
        <v>128</v>
      </c>
      <c r="D6" s="3">
        <v>6</v>
      </c>
      <c r="E6" s="3" t="s">
        <v>34</v>
      </c>
      <c r="F6" s="3">
        <v>1</v>
      </c>
      <c r="G6" s="17">
        <v>24000</v>
      </c>
      <c r="H6" s="17">
        <v>1</v>
      </c>
      <c r="I6" s="3">
        <f t="shared" si="0"/>
        <v>24000</v>
      </c>
      <c r="J6" s="3" t="str">
        <f t="shared" si="1"/>
        <v>=DISPIMG("ID_65270ABED6A143CA9A6E2DA6D5253C20",1)</v>
      </c>
      <c r="K6" s="3">
        <v>1</v>
      </c>
      <c r="L6" s="3">
        <v>1</v>
      </c>
    </row>
    <row r="7" s="3" customFormat="1" ht="16.35" spans="1:12">
      <c r="A7" s="16" t="s">
        <v>129</v>
      </c>
      <c r="B7" s="3">
        <v>3</v>
      </c>
      <c r="C7" s="3" t="s">
        <v>130</v>
      </c>
      <c r="D7" s="3">
        <v>6</v>
      </c>
      <c r="E7" s="3" t="s">
        <v>34</v>
      </c>
      <c r="F7" s="3">
        <v>1</v>
      </c>
      <c r="G7" s="17">
        <v>28000</v>
      </c>
      <c r="H7" s="17">
        <v>1</v>
      </c>
      <c r="I7" s="3">
        <f t="shared" si="0"/>
        <v>28000</v>
      </c>
      <c r="J7" s="3" t="str">
        <f t="shared" si="1"/>
        <v>=DISPIMG("ID_65270ABED6A143CA9A6E2DA6D5253C20",1)</v>
      </c>
      <c r="K7" s="3">
        <v>1</v>
      </c>
      <c r="L7" s="3">
        <v>1</v>
      </c>
    </row>
    <row r="8" s="3" customFormat="1" ht="16.8" spans="1:12">
      <c r="A8" s="16" t="s">
        <v>129</v>
      </c>
      <c r="B8" s="3">
        <v>4</v>
      </c>
      <c r="C8" s="3" t="s">
        <v>131</v>
      </c>
      <c r="D8" s="3">
        <v>6</v>
      </c>
      <c r="E8" s="3" t="s">
        <v>34</v>
      </c>
      <c r="F8" s="3">
        <v>2</v>
      </c>
      <c r="G8" s="17">
        <v>20000</v>
      </c>
      <c r="H8" s="17">
        <v>0.8</v>
      </c>
      <c r="I8" s="3">
        <f t="shared" si="0"/>
        <v>16000</v>
      </c>
      <c r="J8" s="3" t="str">
        <f t="shared" ref="J8:J10" si="2">_xlfn.DISPIMG("ID_E31128960DEA4CBF9C4BDB2DC1750D18",1)</f>
        <v>=DISPIMG("ID_E31128960DEA4CBF9C4BDB2DC1750D18",1)</v>
      </c>
      <c r="K8" s="3">
        <v>1</v>
      </c>
      <c r="L8" s="3">
        <v>1</v>
      </c>
    </row>
    <row r="9" s="3" customFormat="1" ht="16.8" spans="1:12">
      <c r="A9" s="16" t="s">
        <v>129</v>
      </c>
      <c r="B9" s="3">
        <v>5</v>
      </c>
      <c r="C9" s="3" t="s">
        <v>132</v>
      </c>
      <c r="D9" s="3">
        <v>6</v>
      </c>
      <c r="E9" s="3" t="s">
        <v>34</v>
      </c>
      <c r="F9" s="3">
        <v>2</v>
      </c>
      <c r="G9" s="17">
        <v>24000</v>
      </c>
      <c r="H9" s="17">
        <v>0.8</v>
      </c>
      <c r="I9" s="3">
        <f t="shared" si="0"/>
        <v>19200</v>
      </c>
      <c r="J9" s="3" t="str">
        <f t="shared" si="2"/>
        <v>=DISPIMG("ID_E31128960DEA4CBF9C4BDB2DC1750D18",1)</v>
      </c>
      <c r="K9" s="3">
        <v>1</v>
      </c>
      <c r="L9" s="3">
        <v>1</v>
      </c>
    </row>
    <row r="10" s="3" customFormat="1" ht="16.8" spans="1:12">
      <c r="A10" s="16" t="s">
        <v>129</v>
      </c>
      <c r="B10" s="3">
        <v>6</v>
      </c>
      <c r="C10" s="3" t="s">
        <v>133</v>
      </c>
      <c r="D10" s="3">
        <v>6</v>
      </c>
      <c r="E10" s="3" t="s">
        <v>34</v>
      </c>
      <c r="F10" s="3">
        <v>2</v>
      </c>
      <c r="G10" s="17">
        <v>28000</v>
      </c>
      <c r="H10" s="17">
        <v>0.8</v>
      </c>
      <c r="I10" s="3">
        <f t="shared" si="0"/>
        <v>22400</v>
      </c>
      <c r="J10" s="3" t="str">
        <f t="shared" si="2"/>
        <v>=DISPIMG("ID_E31128960DEA4CBF9C4BDB2DC1750D18",1)</v>
      </c>
      <c r="K10" s="3">
        <v>1</v>
      </c>
      <c r="L10" s="3">
        <v>1</v>
      </c>
    </row>
    <row r="11" s="3" customFormat="1" ht="16.8" spans="1:12">
      <c r="A11" s="16" t="s">
        <v>129</v>
      </c>
      <c r="B11" s="3">
        <v>7</v>
      </c>
      <c r="C11" s="3" t="s">
        <v>134</v>
      </c>
      <c r="D11" s="3">
        <v>6</v>
      </c>
      <c r="E11" s="3" t="s">
        <v>34</v>
      </c>
      <c r="F11" s="3">
        <v>3</v>
      </c>
      <c r="G11" s="17">
        <v>20000</v>
      </c>
      <c r="H11" s="17">
        <v>0.1</v>
      </c>
      <c r="I11" s="3">
        <f t="shared" si="0"/>
        <v>2000</v>
      </c>
      <c r="J11" s="3" t="str">
        <f t="shared" ref="J11:J13" si="3">_xlfn.DISPIMG("ID_1533A4BF36C9491EA6F1B445A0988563",1)</f>
        <v>=DISPIMG("ID_1533A4BF36C9491EA6F1B445A0988563",1)</v>
      </c>
      <c r="K11" s="3">
        <v>1</v>
      </c>
      <c r="L11" s="3">
        <v>1</v>
      </c>
    </row>
    <row r="12" s="3" customFormat="1" ht="16.8" spans="1:12">
      <c r="A12" s="16" t="s">
        <v>129</v>
      </c>
      <c r="B12" s="3">
        <v>8</v>
      </c>
      <c r="C12" s="3" t="s">
        <v>135</v>
      </c>
      <c r="D12" s="3">
        <v>6</v>
      </c>
      <c r="E12" s="3" t="s">
        <v>34</v>
      </c>
      <c r="F12" s="3">
        <v>3</v>
      </c>
      <c r="G12" s="17">
        <v>24000</v>
      </c>
      <c r="H12" s="17">
        <v>0.1</v>
      </c>
      <c r="I12" s="3">
        <f t="shared" si="0"/>
        <v>2400</v>
      </c>
      <c r="J12" s="3" t="str">
        <f t="shared" si="3"/>
        <v>=DISPIMG("ID_1533A4BF36C9491EA6F1B445A0988563",1)</v>
      </c>
      <c r="K12" s="3">
        <v>1</v>
      </c>
      <c r="L12" s="3">
        <v>1</v>
      </c>
    </row>
    <row r="13" s="3" customFormat="1" ht="16.8" spans="1:12">
      <c r="A13" s="16" t="s">
        <v>129</v>
      </c>
      <c r="B13" s="3">
        <v>9</v>
      </c>
      <c r="C13" s="3" t="s">
        <v>136</v>
      </c>
      <c r="D13" s="3">
        <v>6</v>
      </c>
      <c r="E13" s="3" t="s">
        <v>34</v>
      </c>
      <c r="F13" s="3">
        <v>3</v>
      </c>
      <c r="G13" s="17">
        <v>28000</v>
      </c>
      <c r="H13" s="17">
        <v>0.1</v>
      </c>
      <c r="I13" s="3">
        <f t="shared" si="0"/>
        <v>2800</v>
      </c>
      <c r="J13" s="3" t="str">
        <f t="shared" si="3"/>
        <v>=DISPIMG("ID_1533A4BF36C9491EA6F1B445A0988563",1)</v>
      </c>
      <c r="K13" s="3">
        <v>1</v>
      </c>
      <c r="L13" s="3">
        <v>1</v>
      </c>
    </row>
    <row r="14" s="3" customFormat="1" ht="14.25" spans="1:12">
      <c r="A14" s="16" t="s">
        <v>129</v>
      </c>
      <c r="B14" s="3">
        <v>10</v>
      </c>
      <c r="C14" s="3" t="s">
        <v>137</v>
      </c>
      <c r="D14" s="3">
        <v>6</v>
      </c>
      <c r="E14" s="3" t="s">
        <v>34</v>
      </c>
      <c r="F14" s="3">
        <v>1</v>
      </c>
      <c r="G14" s="17">
        <v>20000</v>
      </c>
      <c r="H14" s="17">
        <v>1.5</v>
      </c>
      <c r="I14" s="3">
        <f t="shared" si="0"/>
        <v>30000</v>
      </c>
      <c r="J14" s="3" t="s">
        <v>138</v>
      </c>
      <c r="K14" s="3">
        <v>1</v>
      </c>
      <c r="L14" s="3">
        <v>2</v>
      </c>
    </row>
    <row r="15" s="3" customFormat="1" ht="14.25" spans="1:12">
      <c r="A15" s="16" t="s">
        <v>129</v>
      </c>
      <c r="B15" s="3">
        <v>11</v>
      </c>
      <c r="C15" s="3" t="s">
        <v>139</v>
      </c>
      <c r="D15" s="3">
        <v>6</v>
      </c>
      <c r="E15" s="3" t="s">
        <v>34</v>
      </c>
      <c r="F15" s="3">
        <v>1</v>
      </c>
      <c r="G15" s="17">
        <v>24000</v>
      </c>
      <c r="H15" s="17">
        <v>1.5</v>
      </c>
      <c r="I15" s="3">
        <f t="shared" si="0"/>
        <v>36000</v>
      </c>
      <c r="J15" s="3" t="s">
        <v>138</v>
      </c>
      <c r="K15" s="3">
        <v>1</v>
      </c>
      <c r="L15" s="3">
        <v>2</v>
      </c>
    </row>
    <row r="16" s="3" customFormat="1" ht="14.25" spans="1:12">
      <c r="A16" s="16" t="s">
        <v>129</v>
      </c>
      <c r="B16" s="3">
        <v>12</v>
      </c>
      <c r="C16" s="3" t="s">
        <v>140</v>
      </c>
      <c r="D16" s="3">
        <v>6</v>
      </c>
      <c r="E16" s="3" t="s">
        <v>34</v>
      </c>
      <c r="F16" s="3">
        <v>1</v>
      </c>
      <c r="G16" s="17">
        <v>28000</v>
      </c>
      <c r="H16" s="17">
        <v>1.5</v>
      </c>
      <c r="I16" s="3">
        <f t="shared" si="0"/>
        <v>42000</v>
      </c>
      <c r="J16" s="3" t="s">
        <v>138</v>
      </c>
      <c r="K16" s="3">
        <v>1</v>
      </c>
      <c r="L16" s="3">
        <v>2</v>
      </c>
    </row>
    <row r="17" s="3" customFormat="1" ht="14.25" spans="1:12">
      <c r="A17" s="16" t="s">
        <v>129</v>
      </c>
      <c r="B17" s="3">
        <v>13</v>
      </c>
      <c r="C17" s="3" t="s">
        <v>141</v>
      </c>
      <c r="D17" s="3">
        <v>6</v>
      </c>
      <c r="E17" s="3" t="s">
        <v>34</v>
      </c>
      <c r="F17" s="3">
        <v>4</v>
      </c>
      <c r="G17" s="17">
        <v>20000</v>
      </c>
      <c r="H17" s="17">
        <v>0.5</v>
      </c>
      <c r="I17" s="3">
        <f t="shared" si="0"/>
        <v>10000</v>
      </c>
      <c r="J17" s="3" t="s">
        <v>138</v>
      </c>
      <c r="K17" s="3">
        <v>1</v>
      </c>
      <c r="L17" s="3">
        <v>2</v>
      </c>
    </row>
    <row r="18" s="3" customFormat="1" ht="14.25" spans="1:12">
      <c r="A18" s="16" t="s">
        <v>129</v>
      </c>
      <c r="B18" s="3">
        <v>14</v>
      </c>
      <c r="C18" s="3" t="s">
        <v>142</v>
      </c>
      <c r="D18" s="3">
        <v>6</v>
      </c>
      <c r="E18" s="3" t="s">
        <v>34</v>
      </c>
      <c r="F18" s="3">
        <v>4</v>
      </c>
      <c r="G18" s="17">
        <v>24000</v>
      </c>
      <c r="H18" s="17">
        <v>0.5</v>
      </c>
      <c r="I18" s="3">
        <f t="shared" si="0"/>
        <v>12000</v>
      </c>
      <c r="J18" s="3" t="s">
        <v>138</v>
      </c>
      <c r="K18" s="3">
        <v>1</v>
      </c>
      <c r="L18" s="3">
        <v>2</v>
      </c>
    </row>
    <row r="19" s="3" customFormat="1" ht="14.25" spans="1:12">
      <c r="A19" s="16" t="s">
        <v>129</v>
      </c>
      <c r="B19" s="3">
        <v>15</v>
      </c>
      <c r="C19" s="3" t="s">
        <v>143</v>
      </c>
      <c r="D19" s="3">
        <v>6</v>
      </c>
      <c r="E19" s="3" t="s">
        <v>34</v>
      </c>
      <c r="F19" s="3">
        <v>4</v>
      </c>
      <c r="G19" s="17">
        <v>28000</v>
      </c>
      <c r="H19" s="17">
        <v>0.5</v>
      </c>
      <c r="I19" s="3">
        <f t="shared" si="0"/>
        <v>14000</v>
      </c>
      <c r="J19" s="3" t="s">
        <v>138</v>
      </c>
      <c r="K19" s="3">
        <v>1</v>
      </c>
      <c r="L19" s="3">
        <v>2</v>
      </c>
    </row>
    <row r="20" s="3" customFormat="1" ht="14.25" spans="1:12">
      <c r="A20" s="16" t="s">
        <v>129</v>
      </c>
      <c r="B20" s="3">
        <v>101</v>
      </c>
      <c r="C20" s="3" t="s">
        <v>127</v>
      </c>
      <c r="D20" s="3">
        <v>6</v>
      </c>
      <c r="E20" s="3" t="s">
        <v>34</v>
      </c>
      <c r="F20" s="3">
        <v>1</v>
      </c>
      <c r="G20" s="17">
        <v>20000</v>
      </c>
      <c r="H20" s="17">
        <v>1</v>
      </c>
      <c r="I20" s="3">
        <f t="shared" si="0"/>
        <v>20000</v>
      </c>
      <c r="J20" s="3" t="s">
        <v>138</v>
      </c>
      <c r="K20" s="3">
        <v>1</v>
      </c>
      <c r="L20" s="3">
        <v>3</v>
      </c>
    </row>
    <row r="21" s="3" customFormat="1" ht="14.25" spans="1:12">
      <c r="A21" s="16" t="s">
        <v>129</v>
      </c>
      <c r="B21" s="3">
        <v>102</v>
      </c>
      <c r="C21" s="3" t="s">
        <v>128</v>
      </c>
      <c r="D21" s="3">
        <v>6</v>
      </c>
      <c r="E21" s="3" t="s">
        <v>34</v>
      </c>
      <c r="F21" s="3">
        <v>1</v>
      </c>
      <c r="G21" s="17">
        <v>24000</v>
      </c>
      <c r="H21" s="17">
        <v>1</v>
      </c>
      <c r="I21" s="3">
        <f t="shared" si="0"/>
        <v>24000</v>
      </c>
      <c r="J21" s="3" t="s">
        <v>138</v>
      </c>
      <c r="K21" s="3">
        <v>1</v>
      </c>
      <c r="L21" s="3">
        <v>3</v>
      </c>
    </row>
    <row r="22" s="4" customFormat="1" spans="1:12">
      <c r="A22" s="4">
        <v>1</v>
      </c>
      <c r="B22" s="4">
        <v>103</v>
      </c>
      <c r="C22" s="4" t="s">
        <v>130</v>
      </c>
      <c r="D22" s="4">
        <v>6</v>
      </c>
      <c r="E22" s="4" t="s">
        <v>34</v>
      </c>
      <c r="F22" s="4">
        <v>1</v>
      </c>
      <c r="G22" s="17">
        <v>28000</v>
      </c>
      <c r="H22" s="18">
        <v>1</v>
      </c>
      <c r="I22" s="4">
        <f t="shared" si="0"/>
        <v>28000</v>
      </c>
      <c r="J22" s="4" t="s">
        <v>138</v>
      </c>
      <c r="K22" s="4">
        <v>1</v>
      </c>
      <c r="L22" s="4">
        <v>3</v>
      </c>
    </row>
    <row r="23" s="3" customFormat="1" ht="14.25" spans="1:12">
      <c r="A23" s="16" t="s">
        <v>129</v>
      </c>
      <c r="B23" s="3">
        <v>201</v>
      </c>
      <c r="C23" s="19" t="s">
        <v>144</v>
      </c>
      <c r="D23" s="3">
        <v>1</v>
      </c>
      <c r="E23" s="3" t="s">
        <v>34</v>
      </c>
      <c r="F23" s="3" t="s">
        <v>138</v>
      </c>
      <c r="G23" s="3" t="s">
        <v>138</v>
      </c>
      <c r="H23" s="3" t="s">
        <v>138</v>
      </c>
      <c r="I23" s="3" t="s">
        <v>138</v>
      </c>
      <c r="J23" s="3" t="s">
        <v>138</v>
      </c>
      <c r="K23" s="3" t="s">
        <v>138</v>
      </c>
      <c r="L23" s="3" t="s">
        <v>138</v>
      </c>
    </row>
    <row r="24" s="3" customFormat="1" ht="14.25" spans="1:12">
      <c r="A24" s="16" t="s">
        <v>129</v>
      </c>
      <c r="B24" s="3">
        <v>202</v>
      </c>
      <c r="C24" s="19" t="s">
        <v>145</v>
      </c>
      <c r="D24" s="3">
        <v>1</v>
      </c>
      <c r="E24" s="3" t="s">
        <v>34</v>
      </c>
      <c r="F24" s="3" t="s">
        <v>138</v>
      </c>
      <c r="G24" s="3" t="s">
        <v>138</v>
      </c>
      <c r="H24" s="3" t="s">
        <v>138</v>
      </c>
      <c r="I24" s="3" t="s">
        <v>138</v>
      </c>
      <c r="J24" s="3" t="s">
        <v>138</v>
      </c>
      <c r="K24" s="3" t="s">
        <v>138</v>
      </c>
      <c r="L24" s="3" t="s">
        <v>138</v>
      </c>
    </row>
    <row r="25" s="3" customFormat="1" ht="14.25" spans="1:12">
      <c r="A25" s="16" t="s">
        <v>129</v>
      </c>
      <c r="B25" s="3">
        <v>203</v>
      </c>
      <c r="C25" s="19" t="s">
        <v>146</v>
      </c>
      <c r="D25" s="3">
        <v>2</v>
      </c>
      <c r="E25" s="3" t="s">
        <v>34</v>
      </c>
      <c r="F25" s="3" t="s">
        <v>138</v>
      </c>
      <c r="G25" s="3" t="s">
        <v>138</v>
      </c>
      <c r="H25" s="3" t="s">
        <v>138</v>
      </c>
      <c r="I25" s="3" t="s">
        <v>138</v>
      </c>
      <c r="J25" s="3" t="s">
        <v>138</v>
      </c>
      <c r="K25" s="3" t="s">
        <v>138</v>
      </c>
      <c r="L25" s="3" t="s">
        <v>138</v>
      </c>
    </row>
    <row r="26" s="3" customFormat="1" ht="14.25" spans="1:14">
      <c r="A26" s="16" t="s">
        <v>129</v>
      </c>
      <c r="B26" s="3">
        <v>204</v>
      </c>
      <c r="C26" s="19" t="s">
        <v>147</v>
      </c>
      <c r="D26" s="19">
        <v>2</v>
      </c>
      <c r="E26" s="3" t="s">
        <v>34</v>
      </c>
      <c r="F26" s="3" t="s">
        <v>138</v>
      </c>
      <c r="G26" s="3" t="s">
        <v>138</v>
      </c>
      <c r="H26" s="3" t="s">
        <v>138</v>
      </c>
      <c r="I26" s="3" t="s">
        <v>138</v>
      </c>
      <c r="J26" s="19" t="s">
        <v>138</v>
      </c>
      <c r="K26" s="3" t="s">
        <v>138</v>
      </c>
      <c r="L26" s="3" t="s">
        <v>138</v>
      </c>
      <c r="M26" s="19"/>
      <c r="N26" s="19"/>
    </row>
    <row r="27" s="5" customFormat="1" ht="14.25" spans="1:14">
      <c r="A27" s="20" t="s">
        <v>148</v>
      </c>
      <c r="B27" s="5">
        <v>205</v>
      </c>
      <c r="C27" s="21" t="s">
        <v>149</v>
      </c>
      <c r="D27" s="21">
        <v>3</v>
      </c>
      <c r="E27" s="5" t="s">
        <v>34</v>
      </c>
      <c r="F27" s="5" t="s">
        <v>138</v>
      </c>
      <c r="G27" s="5" t="s">
        <v>138</v>
      </c>
      <c r="H27" s="5" t="s">
        <v>138</v>
      </c>
      <c r="I27" s="5" t="s">
        <v>138</v>
      </c>
      <c r="J27" s="21" t="s">
        <v>138</v>
      </c>
      <c r="K27" s="5" t="s">
        <v>138</v>
      </c>
      <c r="L27" s="5" t="s">
        <v>138</v>
      </c>
      <c r="M27" s="21"/>
      <c r="N27" s="21"/>
    </row>
    <row r="28" spans="3:14">
      <c r="C28" s="22"/>
      <c r="D28" s="22"/>
      <c r="G28" s="23"/>
      <c r="H28" s="22"/>
      <c r="I28" s="22"/>
      <c r="J28" s="22"/>
      <c r="K28" s="22"/>
      <c r="L28" s="22"/>
      <c r="M28" s="23"/>
      <c r="N28" s="23"/>
    </row>
    <row r="29" spans="3:14">
      <c r="C29" s="22"/>
      <c r="D29" s="22"/>
      <c r="G29" s="23"/>
      <c r="H29" s="22"/>
      <c r="I29" s="22"/>
      <c r="J29" s="22"/>
      <c r="K29" s="22"/>
      <c r="L29" s="22"/>
      <c r="M29" s="23"/>
      <c r="N29" s="23"/>
    </row>
    <row r="30" spans="3:14">
      <c r="C30" s="22"/>
      <c r="D30" s="22"/>
      <c r="G30" s="23"/>
      <c r="H30" s="22"/>
      <c r="I30" s="22"/>
      <c r="J30" s="22"/>
      <c r="K30" s="22"/>
      <c r="L30" s="22"/>
      <c r="M30" s="23"/>
      <c r="N30" s="23"/>
    </row>
    <row r="31" spans="3:14">
      <c r="C31" s="22"/>
      <c r="D31" s="22"/>
      <c r="G31" s="23"/>
      <c r="H31" s="22"/>
      <c r="I31" s="22"/>
      <c r="J31" s="22"/>
      <c r="K31" s="22"/>
      <c r="L31" s="22"/>
      <c r="M31" s="23"/>
      <c r="N31" s="23"/>
    </row>
    <row r="32" spans="3:14">
      <c r="C32" s="22"/>
      <c r="D32" s="22"/>
      <c r="G32" s="23"/>
      <c r="H32" s="23"/>
      <c r="I32" s="23"/>
      <c r="J32" s="23"/>
      <c r="K32" s="23"/>
      <c r="L32" s="23"/>
      <c r="M32" s="23"/>
      <c r="N32" s="23"/>
    </row>
    <row r="33" spans="3:14">
      <c r="C33" s="22"/>
      <c r="D33" s="22"/>
      <c r="G33" s="23"/>
      <c r="H33" s="23"/>
      <c r="I33" s="23"/>
      <c r="J33" s="23"/>
      <c r="K33" s="23"/>
      <c r="L33" s="23"/>
      <c r="M33" s="23"/>
      <c r="N33" s="23"/>
    </row>
    <row r="34" spans="3:14">
      <c r="C34" s="22"/>
      <c r="D34" s="22"/>
      <c r="G34" s="23"/>
      <c r="H34" s="23"/>
      <c r="I34" s="23"/>
      <c r="J34" s="23"/>
      <c r="K34" s="23"/>
      <c r="L34" s="23"/>
      <c r="M34" s="23"/>
      <c r="N34" s="23"/>
    </row>
    <row r="35" spans="3:14">
      <c r="C35" s="22"/>
      <c r="D35" s="22"/>
      <c r="G35" s="23"/>
      <c r="H35" s="22"/>
      <c r="I35" s="22"/>
      <c r="J35" s="22"/>
      <c r="K35" s="22"/>
      <c r="L35" s="22"/>
      <c r="M35" s="23"/>
      <c r="N35" s="23"/>
    </row>
    <row r="36" spans="3:14">
      <c r="C36" s="22"/>
      <c r="D36" s="22"/>
      <c r="G36" s="23"/>
      <c r="H36" s="22"/>
      <c r="I36" s="22"/>
      <c r="J36" s="22"/>
      <c r="K36" s="22"/>
      <c r="L36" s="22"/>
      <c r="M36" s="23"/>
      <c r="N36" s="23"/>
    </row>
    <row r="37" spans="3:14">
      <c r="C37" s="22"/>
      <c r="D37" s="22"/>
      <c r="G37" s="23"/>
      <c r="H37" s="23"/>
      <c r="I37" s="23"/>
      <c r="J37" s="23"/>
      <c r="K37" s="23"/>
      <c r="L37" s="23"/>
      <c r="M37" s="23"/>
      <c r="N37" s="23"/>
    </row>
    <row r="38" spans="3:14">
      <c r="C38" s="22"/>
      <c r="D38" s="22"/>
      <c r="G38" s="23"/>
      <c r="H38" s="22"/>
      <c r="I38" s="22"/>
      <c r="J38" s="22"/>
      <c r="K38" s="22"/>
      <c r="L38" s="22"/>
      <c r="M38" s="22"/>
      <c r="N38" s="22"/>
    </row>
    <row r="39" spans="3:14">
      <c r="C39" s="22"/>
      <c r="D39" s="23"/>
      <c r="E39" s="23"/>
      <c r="F39" s="23"/>
      <c r="G39" s="23"/>
      <c r="H39" s="22"/>
      <c r="I39" s="22"/>
      <c r="J39" s="22"/>
      <c r="K39" s="22"/>
      <c r="L39" s="22"/>
      <c r="M39" s="22"/>
      <c r="N39" s="22"/>
    </row>
    <row r="40" spans="3:14">
      <c r="C40" s="22"/>
      <c r="D40" s="23"/>
      <c r="E40" s="23"/>
      <c r="F40" s="23"/>
      <c r="G40" s="23"/>
      <c r="H40" s="22"/>
      <c r="I40" s="22"/>
      <c r="J40" s="22"/>
      <c r="K40" s="22"/>
      <c r="L40" s="22"/>
      <c r="M40" s="22"/>
      <c r="N40" s="22"/>
    </row>
    <row r="41" spans="3:14">
      <c r="C41" s="22"/>
      <c r="D41" s="23"/>
      <c r="E41" s="23"/>
      <c r="F41" s="23"/>
      <c r="G41" s="23"/>
      <c r="H41" s="22"/>
      <c r="I41" s="22"/>
      <c r="J41" s="22"/>
      <c r="K41" s="22"/>
      <c r="L41" s="22"/>
      <c r="M41" s="22"/>
      <c r="N41" s="22"/>
    </row>
    <row r="42" spans="3:14">
      <c r="C42" s="22"/>
      <c r="D42" s="23"/>
      <c r="E42" s="23"/>
      <c r="F42" s="23"/>
      <c r="G42" s="23"/>
      <c r="H42" s="22"/>
      <c r="I42" s="22"/>
      <c r="J42" s="22"/>
      <c r="K42" s="22"/>
      <c r="L42" s="22"/>
      <c r="M42" s="22"/>
      <c r="N42" s="22"/>
    </row>
    <row r="43" spans="3:14">
      <c r="C43" s="22"/>
      <c r="D43" s="23"/>
      <c r="E43" s="23"/>
      <c r="F43" s="23"/>
      <c r="G43" s="23"/>
      <c r="H43" s="22"/>
      <c r="I43" s="22"/>
      <c r="J43" s="22"/>
      <c r="K43" s="22"/>
      <c r="L43" s="22"/>
      <c r="M43" s="22"/>
      <c r="N43" s="22"/>
    </row>
    <row r="44" spans="3:14"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</row>
    <row r="45" spans="3:14">
      <c r="C45" s="23"/>
      <c r="D45" s="23"/>
      <c r="E45" s="23"/>
      <c r="F45" s="23"/>
      <c r="G45" s="23"/>
      <c r="H45" s="22"/>
      <c r="I45" s="22"/>
      <c r="J45" s="22"/>
      <c r="K45" s="22"/>
      <c r="L45" s="22"/>
      <c r="M45" s="23"/>
      <c r="N45" s="23"/>
    </row>
    <row r="46" spans="3:14">
      <c r="C46" s="23"/>
      <c r="D46" s="23"/>
      <c r="E46" s="23"/>
      <c r="F46" s="23"/>
      <c r="G46" s="23"/>
      <c r="H46" s="22"/>
      <c r="I46" s="22"/>
      <c r="J46" s="22"/>
      <c r="K46" s="22"/>
      <c r="L46" s="22"/>
      <c r="M46" s="23"/>
      <c r="N46" s="23"/>
    </row>
  </sheetData>
  <dataValidations count="1">
    <dataValidation type="list" allowBlank="1" showInputMessage="1" showErrorMessage="1" sqref="B4:G4 I4 K4:L4">
      <formula1>数据类型!$B$2:$B$56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5" workbookViewId="0">
      <selection activeCell="C74" sqref="C74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154</v>
      </c>
    </row>
    <row r="2" spans="1:5">
      <c r="A2" s="2">
        <v>1</v>
      </c>
      <c r="B2" s="2" t="s">
        <v>155</v>
      </c>
      <c r="C2" s="2" t="s">
        <v>156</v>
      </c>
      <c r="D2" s="2" t="s">
        <v>157</v>
      </c>
      <c r="E2" s="2" t="s">
        <v>158</v>
      </c>
    </row>
    <row r="3" spans="1:5">
      <c r="A3" s="2">
        <v>2</v>
      </c>
      <c r="B3" s="2" t="s">
        <v>159</v>
      </c>
      <c r="C3" s="2" t="s">
        <v>160</v>
      </c>
      <c r="D3" s="2" t="s">
        <v>161</v>
      </c>
      <c r="E3" s="2" t="s">
        <v>162</v>
      </c>
    </row>
    <row r="4" spans="1:5">
      <c r="A4" s="2">
        <v>3</v>
      </c>
      <c r="B4" s="2" t="s">
        <v>18</v>
      </c>
      <c r="C4" s="2" t="s">
        <v>160</v>
      </c>
      <c r="D4" s="2" t="s">
        <v>163</v>
      </c>
      <c r="E4" s="2" t="s">
        <v>164</v>
      </c>
    </row>
    <row r="5" spans="1:5">
      <c r="A5" s="2">
        <v>4</v>
      </c>
      <c r="B5" s="2" t="s">
        <v>165</v>
      </c>
      <c r="C5" s="2" t="s">
        <v>160</v>
      </c>
      <c r="D5" s="2" t="s">
        <v>166</v>
      </c>
      <c r="E5" s="2" t="s">
        <v>167</v>
      </c>
    </row>
    <row r="6" spans="1:5">
      <c r="A6" s="2">
        <v>5</v>
      </c>
      <c r="B6" s="2" t="s">
        <v>126</v>
      </c>
      <c r="C6" s="2" t="s">
        <v>160</v>
      </c>
      <c r="D6" s="2" t="s">
        <v>168</v>
      </c>
      <c r="E6" s="2" t="s">
        <v>169</v>
      </c>
    </row>
    <row r="7" spans="1:5">
      <c r="A7" s="2">
        <v>6</v>
      </c>
      <c r="B7" s="2" t="s">
        <v>19</v>
      </c>
      <c r="C7" s="2"/>
      <c r="D7" s="2" t="s">
        <v>170</v>
      </c>
      <c r="E7" s="2" t="s">
        <v>171</v>
      </c>
    </row>
    <row r="8" spans="1:5">
      <c r="A8" s="2">
        <v>7</v>
      </c>
      <c r="B8" s="2" t="s">
        <v>172</v>
      </c>
      <c r="C8" s="2" t="s">
        <v>173</v>
      </c>
      <c r="D8" s="2" t="s">
        <v>174</v>
      </c>
      <c r="E8" s="2" t="s">
        <v>175</v>
      </c>
    </row>
    <row r="9" spans="1:5">
      <c r="A9" s="2">
        <v>8</v>
      </c>
      <c r="B9" s="2" t="s">
        <v>176</v>
      </c>
      <c r="C9" s="2" t="s">
        <v>173</v>
      </c>
      <c r="D9" s="2" t="s">
        <v>177</v>
      </c>
      <c r="E9" s="2" t="s">
        <v>178</v>
      </c>
    </row>
    <row r="10" spans="1:5">
      <c r="A10" s="2">
        <v>9</v>
      </c>
      <c r="B10" s="2" t="s">
        <v>179</v>
      </c>
      <c r="C10" s="2" t="s">
        <v>173</v>
      </c>
      <c r="D10" s="2" t="s">
        <v>180</v>
      </c>
      <c r="E10" s="2" t="s">
        <v>181</v>
      </c>
    </row>
    <row r="11" spans="1:5">
      <c r="A11" s="2">
        <v>10</v>
      </c>
      <c r="B11" s="2" t="s">
        <v>182</v>
      </c>
      <c r="C11" s="2" t="s">
        <v>173</v>
      </c>
      <c r="D11" s="2" t="s">
        <v>183</v>
      </c>
      <c r="E11" s="2" t="s">
        <v>184</v>
      </c>
    </row>
    <row r="12" spans="1:5">
      <c r="A12" s="2">
        <v>11</v>
      </c>
      <c r="B12" s="2" t="s">
        <v>185</v>
      </c>
      <c r="C12" s="2" t="s">
        <v>173</v>
      </c>
      <c r="D12" s="2" t="s">
        <v>186</v>
      </c>
      <c r="E12" s="2" t="s">
        <v>187</v>
      </c>
    </row>
    <row r="13" spans="1:4">
      <c r="A13" s="2">
        <v>12</v>
      </c>
      <c r="B13" s="2" t="s">
        <v>188</v>
      </c>
      <c r="C13" s="2" t="s">
        <v>173</v>
      </c>
      <c r="D13" s="2" t="s">
        <v>189</v>
      </c>
    </row>
    <row r="14" spans="1:3">
      <c r="A14" s="2">
        <v>13</v>
      </c>
      <c r="B14" s="2" t="s">
        <v>190</v>
      </c>
      <c r="C14" s="2" t="s">
        <v>191</v>
      </c>
    </row>
    <row r="15" spans="1:3">
      <c r="A15" s="2">
        <v>14</v>
      </c>
      <c r="B15" s="2" t="s">
        <v>192</v>
      </c>
      <c r="C15" s="2" t="s">
        <v>191</v>
      </c>
    </row>
    <row r="16" spans="1:3">
      <c r="A16" s="2">
        <v>15</v>
      </c>
      <c r="B16" s="2" t="s">
        <v>193</v>
      </c>
      <c r="C16" s="2" t="s">
        <v>191</v>
      </c>
    </row>
    <row r="17" spans="1:3">
      <c r="A17" s="2">
        <v>16</v>
      </c>
      <c r="B17" s="2" t="s">
        <v>194</v>
      </c>
      <c r="C17" s="2" t="s">
        <v>191</v>
      </c>
    </row>
    <row r="18" spans="1:3">
      <c r="A18" s="2">
        <v>17</v>
      </c>
      <c r="B18" s="2" t="s">
        <v>125</v>
      </c>
      <c r="C18" s="2" t="s">
        <v>191</v>
      </c>
    </row>
    <row r="19" spans="1:3">
      <c r="A19" s="2">
        <v>18</v>
      </c>
      <c r="B19" s="2" t="s">
        <v>195</v>
      </c>
      <c r="C19" s="2" t="s">
        <v>191</v>
      </c>
    </row>
    <row r="20" spans="1:3">
      <c r="A20" s="2">
        <v>19</v>
      </c>
      <c r="B20" s="2" t="s">
        <v>196</v>
      </c>
      <c r="C20" s="2" t="s">
        <v>173</v>
      </c>
    </row>
    <row r="21" spans="1:3">
      <c r="A21" s="2">
        <v>20</v>
      </c>
      <c r="B21" s="2" t="s">
        <v>197</v>
      </c>
      <c r="C21" s="2" t="s">
        <v>173</v>
      </c>
    </row>
    <row r="22" spans="1:3">
      <c r="A22" s="2">
        <v>21</v>
      </c>
      <c r="B22" s="2" t="s">
        <v>198</v>
      </c>
      <c r="C22" s="2" t="s">
        <v>173</v>
      </c>
    </row>
    <row r="23" spans="1:3">
      <c r="A23" s="2">
        <v>22</v>
      </c>
      <c r="B23" s="2" t="s">
        <v>199</v>
      </c>
      <c r="C23" s="2" t="s">
        <v>173</v>
      </c>
    </row>
    <row r="24" spans="1:3">
      <c r="A24" s="2">
        <v>23</v>
      </c>
      <c r="B24" s="2" t="s">
        <v>200</v>
      </c>
      <c r="C24" s="2" t="s">
        <v>173</v>
      </c>
    </row>
    <row r="25" spans="1:3">
      <c r="A25" s="2">
        <v>24</v>
      </c>
      <c r="B25" s="2" t="s">
        <v>201</v>
      </c>
      <c r="C25" s="2" t="s">
        <v>173</v>
      </c>
    </row>
    <row r="26" spans="1:5">
      <c r="A26" s="2">
        <v>25</v>
      </c>
      <c r="B26" s="2" t="s">
        <v>202</v>
      </c>
      <c r="C26" s="2" t="s">
        <v>203</v>
      </c>
      <c r="D26" s="2" t="s">
        <v>204</v>
      </c>
      <c r="E26" s="2" t="s">
        <v>129</v>
      </c>
    </row>
    <row r="27" spans="1:5">
      <c r="A27" s="2">
        <v>26</v>
      </c>
      <c r="B27" s="2" t="s">
        <v>205</v>
      </c>
      <c r="C27" s="2" t="s">
        <v>206</v>
      </c>
      <c r="D27" s="2" t="s">
        <v>207</v>
      </c>
      <c r="E27" s="2" t="s">
        <v>208</v>
      </c>
    </row>
    <row r="28" spans="1:5">
      <c r="A28" s="2">
        <v>27</v>
      </c>
      <c r="B28" s="2" t="s">
        <v>209</v>
      </c>
      <c r="C28" s="2" t="s">
        <v>173</v>
      </c>
      <c r="D28" s="2" t="s">
        <v>210</v>
      </c>
      <c r="E28" s="2" t="s">
        <v>211</v>
      </c>
    </row>
    <row r="29" spans="1:5">
      <c r="A29" s="2">
        <v>28</v>
      </c>
      <c r="B29" s="2" t="s">
        <v>212</v>
      </c>
      <c r="C29" s="2" t="s">
        <v>173</v>
      </c>
      <c r="D29" s="2" t="s">
        <v>213</v>
      </c>
      <c r="E29" s="2" t="s">
        <v>214</v>
      </c>
    </row>
    <row r="30" spans="1:4">
      <c r="A30" s="2">
        <v>29</v>
      </c>
      <c r="B30" s="2" t="s">
        <v>21</v>
      </c>
      <c r="C30" s="2" t="s">
        <v>215</v>
      </c>
      <c r="D30" s="2" t="s">
        <v>216</v>
      </c>
    </row>
    <row r="31" spans="1:5">
      <c r="A31" s="2">
        <v>30</v>
      </c>
      <c r="B31" s="2" t="s">
        <v>20</v>
      </c>
      <c r="C31" s="2" t="s">
        <v>206</v>
      </c>
      <c r="D31" s="2" t="s">
        <v>217</v>
      </c>
      <c r="E31" s="2" t="s">
        <v>218</v>
      </c>
    </row>
    <row r="32" spans="1:5">
      <c r="A32" s="2">
        <v>31</v>
      </c>
      <c r="B32" s="2" t="s">
        <v>219</v>
      </c>
      <c r="C32" s="2" t="s">
        <v>160</v>
      </c>
      <c r="D32" s="2" t="s">
        <v>220</v>
      </c>
      <c r="E32" s="2" t="s">
        <v>221</v>
      </c>
    </row>
    <row r="33" spans="1:5">
      <c r="A33" s="2">
        <v>32</v>
      </c>
      <c r="B33" s="2" t="s">
        <v>222</v>
      </c>
      <c r="C33" s="2" t="s">
        <v>223</v>
      </c>
      <c r="D33" s="2" t="s">
        <v>224</v>
      </c>
      <c r="E33" s="2" t="s">
        <v>223</v>
      </c>
    </row>
    <row r="34" spans="1:5">
      <c r="A34" s="2">
        <v>33</v>
      </c>
      <c r="B34" s="2" t="s">
        <v>225</v>
      </c>
      <c r="C34" s="2" t="s">
        <v>226</v>
      </c>
      <c r="D34" s="2" t="s">
        <v>227</v>
      </c>
      <c r="E34" s="2" t="s">
        <v>226</v>
      </c>
    </row>
    <row r="35" spans="1:5">
      <c r="A35" s="2">
        <v>34</v>
      </c>
      <c r="B35" s="2" t="s">
        <v>228</v>
      </c>
      <c r="C35" s="2" t="s">
        <v>173</v>
      </c>
      <c r="D35" s="2" t="s">
        <v>229</v>
      </c>
      <c r="E35" s="2" t="s">
        <v>218</v>
      </c>
    </row>
    <row r="36" spans="1:5">
      <c r="A36" s="2">
        <v>35</v>
      </c>
      <c r="B36" s="2" t="s">
        <v>230</v>
      </c>
      <c r="C36" s="2"/>
      <c r="D36" s="2" t="s">
        <v>231</v>
      </c>
      <c r="E36" s="2" t="s">
        <v>232</v>
      </c>
    </row>
    <row r="37" spans="1:4">
      <c r="A37" s="2">
        <v>36</v>
      </c>
      <c r="B37" s="2" t="s">
        <v>233</v>
      </c>
      <c r="C37" s="2"/>
      <c r="D37" s="2" t="s">
        <v>234</v>
      </c>
    </row>
    <row r="38" spans="1:5">
      <c r="A38" s="2">
        <v>37</v>
      </c>
      <c r="B38" s="2" t="s">
        <v>235</v>
      </c>
      <c r="C38" s="2" t="s">
        <v>173</v>
      </c>
      <c r="D38" s="2" t="s">
        <v>236</v>
      </c>
      <c r="E38" s="2" t="s">
        <v>237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cfg_MapImageSet_地图图像集</vt:lpstr>
      <vt:lpstr>cfg_MapMassif_地图资源图集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</cp:lastModifiedBy>
  <dcterms:created xsi:type="dcterms:W3CDTF">2023-05-12T11:15:00Z</dcterms:created>
  <dcterms:modified xsi:type="dcterms:W3CDTF">2025-10-17T04:14:49Z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621F9FDC0E324C538E077714558BD81D_12</vt:lpwstr>
  </property>
</Properties>
</file>