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5435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<sst xmlns="http://schemas.openxmlformats.org/spreadsheetml/2006/main" count="608" uniqueCount="297">
  <si>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</si>
  <si>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</si>
  <si>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</si>
  <si>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</si>
  <si>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</si>
  <si>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</si>
  <si>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</si>
  <si>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</si>
  <si>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</si>
  <si>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河南中杭信息科技有限公司</t>
  </si>
  <si>
    <t>黑名单客户判断（不需要填写，自动判断）</t>
  </si>
  <si>
    <t>应用场景</t>
  </si>
  <si>
    <t>具体描述使用场景</t>
  </si>
  <si>
    <t>电表采集器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</si>
  <si>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</si>
  <si>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</si>
  <si>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</si>
  <si>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</si>
  <si>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</si>
  <si>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</si>
  <si>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</si>
  <si>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2024年3月到2026年2月。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</si>
  <si>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</si>
  <si>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</si>
  <si>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</si>
  <si>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</si>
  <si>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</si>
  <si>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</si>
  <si>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</si>
  <si>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</si>
  <si>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</si>
  <si>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</si>
  <si>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</si>
  <si>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</si>
  <si>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</si>
  <si>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</si>
  <si>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</si>
  <si>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</si>
  <si>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</si>
  <si>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</si>
  <si>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</si>
  <si>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</si>
  <si>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</si>
  <si>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</si>
  <si>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</si>
  <si>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</si>
  <si>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</si>
  <si>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</si>
  <si>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</si>
  <si>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</si>
  <si>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</si>
  <si>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</si>
  <si>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</si>
  <si>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</si>
  <si>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</si>
  <si>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</si>
  <si>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</si>
  <si>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</si>
  <si>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t>50M</t>
  </si>
  <si>
    <t>是否符合底线</t>
  </si>
  <si>
    <t>卡品</t>
  </si>
  <si>
    <t>卡类型</t>
  </si>
  <si>
    <t>卡费收取情况（元/卡）</t>
  </si>
  <si>
    <t>消费级贴片卡、插拔卡</t>
  </si>
  <si>
    <t>语音/短信</t>
  </si>
  <si>
    <t>如果需要语音/短信，则在此备注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</si>
  <si>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</si>
  <si>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</si>
  <si>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</si>
  <si>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</si>
  <si>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</si>
  <si>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</si>
  <si>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</si>
  <si>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</si>
  <si>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t>移远NB模组，型号为BC260Y-CN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</si>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</sst>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%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37" borderId="16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6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34" borderId="14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34" borderId="1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78" fontId="0" fillId="0" borderId="0" xfId="0" applyNumberFormat="1" applyFont="1">
      <alignment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85" zoomScaleNormal="85" workbookViewId="0">
      <selection activeCell="Q15" sqref="Q15"/>
    </sheetView>
  </sheetViews>
  <sheetFormatPr defaultColWidth="9" defaultRowHeight="14.25"/>
  <cols>
    <col min="1" max="1" width="8" style="27" customWidth="1"/>
    <col min="2" max="2" width="21.2583333333333" style="28" customWidth="1"/>
    <col min="3" max="3" width="39" style="27" customWidth="1"/>
    <col min="4" max="4" width="45.375" style="27" customWidth="1"/>
    <col min="5" max="5" width="15.125" customWidth="1"/>
    <col min="6" max="6" width="9" hidden="1" customWidth="1"/>
    <col min="7" max="7" width="24.2583333333333" hidden="1" customWidth="1"/>
    <col min="8" max="9" width="38.125" hidden="1" customWidth="1"/>
    <col min="10" max="12" width="9" hidden="1" customWidth="1"/>
    <col min="13" max="13" width="35.5" hidden="1" customWidth="1"/>
    <col min="14" max="14" width="7" hidden="1" customWidth="1"/>
    <col min="15" max="15" width="5.25833333333333" hidden="1" customWidth="1"/>
  </cols>
  <sheetData>
    <row r="1" ht="34.5" customHeight="1" spans="1:7">
      <c r="A1" s="29" t="s">
        <v>0</v>
      </c>
      <c r="B1" s="29"/>
      <c r="C1" s="29"/>
      <c r="D1" s="29"/>
      <c r="G1" s="54" t="s">
        <v>1</v>
      </c>
    </row>
    <row r="2" ht="21.75" customHeight="1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s="26" customFormat="1" ht="28.5" spans="1:4">
      <c r="A4" s="32">
        <v>1</v>
      </c>
      <c r="B4" s="33" t="s">
        <v>7</v>
      </c>
      <c r="C4" s="34" t="s">
        <v>8</v>
      </c>
      <c r="D4" s="35" t="s">
        <v>9</v>
      </c>
    </row>
    <row r="5" s="26" customFormat="1" ht="27" customHeight="1" spans="1:4">
      <c r="A5" s="32"/>
      <c r="B5" s="33"/>
      <c r="C5" s="36" t="s">
        <v>10</v>
      </c>
      <c r="D5" s="37" t="e">
        <f>VLOOKUP(D4,全网黑名单集团清单202012!A:A,1,)</f>
        <v>#N/A</v>
      </c>
    </row>
    <row r="6" s="26" customFormat="1" ht="27" customHeight="1" spans="1:4">
      <c r="A6" s="32">
        <v>2</v>
      </c>
      <c r="B6" s="33" t="s">
        <v>11</v>
      </c>
      <c r="C6" s="34" t="s">
        <v>12</v>
      </c>
      <c r="D6" s="38" t="s">
        <v>13</v>
      </c>
    </row>
    <row r="7" s="26" customFormat="1" ht="27" customHeight="1" spans="1:4">
      <c r="A7" s="32">
        <v>3</v>
      </c>
      <c r="B7" s="33" t="s">
        <v>14</v>
      </c>
      <c r="C7" s="34" t="s">
        <v>15</v>
      </c>
      <c r="D7" s="38" t="s">
        <v>16</v>
      </c>
    </row>
    <row r="8" s="26" customFormat="1" ht="27" customHeight="1" spans="1:4">
      <c r="A8" s="32"/>
      <c r="B8" s="33" t="s">
        <v>17</v>
      </c>
      <c r="C8" s="34" t="s">
        <v>18</v>
      </c>
      <c r="D8" s="32">
        <v>10</v>
      </c>
    </row>
    <row r="9" s="26" customFormat="1" ht="27" customHeight="1" spans="1:4">
      <c r="A9" s="32">
        <v>4</v>
      </c>
      <c r="B9" s="33" t="s">
        <v>19</v>
      </c>
      <c r="C9" s="34" t="s">
        <v>20</v>
      </c>
      <c r="D9" s="38" t="s">
        <v>21</v>
      </c>
    </row>
    <row r="10" s="26" customFormat="1" ht="18" customHeight="1" spans="1:4">
      <c r="A10" s="39">
        <v>5</v>
      </c>
      <c r="B10" s="40" t="s">
        <v>22</v>
      </c>
      <c r="C10" s="34" t="s">
        <v>23</v>
      </c>
      <c r="D10" s="41" t="s">
        <v>24</v>
      </c>
    </row>
    <row r="11" s="26" customFormat="1" ht="23.25" customHeight="1" spans="1:4">
      <c r="A11" s="42"/>
      <c r="B11" s="43"/>
      <c r="C11" s="34" t="s">
        <v>25</v>
      </c>
      <c r="D11" s="41">
        <v>0.1</v>
      </c>
    </row>
    <row r="12" s="26" customFormat="1" spans="1:4">
      <c r="A12" s="32">
        <v>6</v>
      </c>
      <c r="B12" s="33" t="s">
        <v>26</v>
      </c>
      <c r="C12" s="34" t="s">
        <v>27</v>
      </c>
      <c r="D12" s="32" t="s">
        <v>24</v>
      </c>
    </row>
    <row r="13" s="26" customFormat="1" spans="1:17">
      <c r="A13" s="32"/>
      <c r="B13" s="33" t="s">
        <v>28</v>
      </c>
      <c r="C13" s="34" t="s">
        <v>29</v>
      </c>
      <c r="D13" s="32" t="s">
        <v>30</v>
      </c>
      <c r="Q13" s="26" t="s">
        <v>31</v>
      </c>
    </row>
    <row r="14" s="26" customFormat="1" ht="27" customHeight="1" spans="1:4">
      <c r="A14" s="32">
        <v>7</v>
      </c>
      <c r="B14" s="33" t="s">
        <v>32</v>
      </c>
      <c r="C14" s="34" t="s">
        <v>33</v>
      </c>
      <c r="D14" s="38" t="s">
        <v>34</v>
      </c>
    </row>
    <row r="15" s="26" customFormat="1" ht="18" customHeight="1" spans="1:4">
      <c r="A15" s="32">
        <v>8</v>
      </c>
      <c r="B15" s="33" t="s">
        <v>35</v>
      </c>
      <c r="C15" s="34" t="s">
        <v>36</v>
      </c>
      <c r="D15" s="38" t="s">
        <v>37</v>
      </c>
    </row>
    <row r="16" s="26" customFormat="1" ht="42.75" spans="1:4">
      <c r="A16" s="32">
        <v>9</v>
      </c>
      <c r="B16" s="33" t="s">
        <v>38</v>
      </c>
      <c r="C16" s="34" t="s">
        <v>39</v>
      </c>
      <c r="D16" s="6" t="s">
        <v>40</v>
      </c>
    </row>
    <row r="17" s="26" customFormat="1" ht="23.25" customHeight="1" spans="1:4">
      <c r="A17" s="32"/>
      <c r="B17" s="33"/>
      <c r="C17" s="36" t="s">
        <v>41</v>
      </c>
      <c r="D17" s="37" t="str">
        <f>VLOOKUP(D16,浙江公司物联网卡分类管控细则!B:I,8,)</f>
        <v>中风险</v>
      </c>
    </row>
    <row r="18" ht="34.5" customHeight="1" spans="1:14">
      <c r="A18" s="44" t="s">
        <v>42</v>
      </c>
      <c r="B18" s="44"/>
      <c r="C18" s="44"/>
      <c r="D18" s="44"/>
      <c r="F18" s="49" t="s">
        <v>43</v>
      </c>
      <c r="G18" s="49"/>
      <c r="H18" s="49"/>
      <c r="I18" s="49"/>
      <c r="K18" s="49" t="s">
        <v>44</v>
      </c>
      <c r="L18" s="49"/>
      <c r="M18" s="49"/>
      <c r="N18" s="49"/>
    </row>
    <row r="19" ht="30.75" customHeight="1" spans="1:14">
      <c r="A19" s="30" t="s">
        <v>45</v>
      </c>
      <c r="B19" s="30"/>
      <c r="C19" s="30"/>
      <c r="D19" s="30"/>
      <c r="F19" s="30" t="s">
        <v>45</v>
      </c>
      <c r="G19" s="30"/>
      <c r="H19" s="30"/>
      <c r="I19" s="30"/>
      <c r="K19" s="30" t="s">
        <v>45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ht="22.5" customHeight="1" spans="1:14">
      <c r="A21" s="34">
        <v>1</v>
      </c>
      <c r="B21" s="34" t="s">
        <v>46</v>
      </c>
      <c r="C21" s="34" t="s">
        <v>47</v>
      </c>
      <c r="D21" s="34" t="s">
        <v>48</v>
      </c>
      <c r="F21" s="34">
        <v>1</v>
      </c>
      <c r="G21" s="34" t="s">
        <v>46</v>
      </c>
      <c r="H21" s="34" t="s">
        <v>47</v>
      </c>
      <c r="I21" s="34"/>
      <c r="K21" s="34">
        <v>1</v>
      </c>
      <c r="L21" s="34" t="s">
        <v>46</v>
      </c>
      <c r="M21" s="34" t="s">
        <v>47</v>
      </c>
      <c r="N21" s="34"/>
    </row>
    <row r="22" ht="22.5" customHeight="1" spans="1:14">
      <c r="A22" s="34">
        <v>2</v>
      </c>
      <c r="B22" s="34" t="s">
        <v>49</v>
      </c>
      <c r="C22" s="34" t="s">
        <v>50</v>
      </c>
      <c r="D22" s="34"/>
      <c r="F22" s="55">
        <v>2</v>
      </c>
      <c r="G22" s="34" t="s">
        <v>51</v>
      </c>
      <c r="H22" s="34" t="s">
        <v>52</v>
      </c>
      <c r="I22" s="34"/>
      <c r="K22" s="34">
        <v>2</v>
      </c>
      <c r="L22" s="34" t="s">
        <v>49</v>
      </c>
      <c r="M22" s="34" t="s">
        <v>50</v>
      </c>
      <c r="N22" s="34"/>
    </row>
    <row r="23" ht="22.5" customHeight="1" spans="1:14">
      <c r="A23" s="34"/>
      <c r="B23" s="34"/>
      <c r="C23" s="34" t="s">
        <v>53</v>
      </c>
      <c r="D23" s="34"/>
      <c r="F23" s="56"/>
      <c r="G23" s="34"/>
      <c r="H23" s="34" t="s">
        <v>54</v>
      </c>
      <c r="I23" s="34"/>
      <c r="K23" s="34"/>
      <c r="L23" s="34"/>
      <c r="M23" s="34" t="s">
        <v>53</v>
      </c>
      <c r="N23" s="34"/>
    </row>
    <row r="24" ht="22.5" customHeight="1" spans="1:14">
      <c r="A24" s="34"/>
      <c r="B24" s="34" t="s">
        <v>55</v>
      </c>
      <c r="C24" s="34" t="s">
        <v>52</v>
      </c>
      <c r="D24" s="34">
        <v>10</v>
      </c>
      <c r="F24" s="34">
        <v>3</v>
      </c>
      <c r="G24" s="34" t="s">
        <v>56</v>
      </c>
      <c r="H24" s="34" t="s">
        <v>57</v>
      </c>
      <c r="I24" s="34"/>
      <c r="K24" s="34"/>
      <c r="L24" s="34" t="s">
        <v>55</v>
      </c>
      <c r="M24" s="34" t="s">
        <v>52</v>
      </c>
      <c r="N24" s="34"/>
    </row>
    <row r="25" ht="22.5" customHeight="1" spans="1:14">
      <c r="A25" s="34"/>
      <c r="B25" s="34"/>
      <c r="C25" s="34" t="s">
        <v>54</v>
      </c>
      <c r="D25" s="45" t="s">
        <v>58</v>
      </c>
      <c r="F25" s="34"/>
      <c r="G25" s="34"/>
      <c r="H25" s="34" t="s">
        <v>59</v>
      </c>
      <c r="I25" s="34"/>
      <c r="K25" s="34"/>
      <c r="L25" s="34"/>
      <c r="M25" s="34" t="s">
        <v>54</v>
      </c>
      <c r="N25" s="34"/>
    </row>
    <row r="26" ht="22.5" customHeight="1" spans="1:14">
      <c r="A26" s="34">
        <v>3</v>
      </c>
      <c r="B26" s="34" t="s">
        <v>56</v>
      </c>
      <c r="C26" s="34" t="s">
        <v>57</v>
      </c>
      <c r="D26" s="46">
        <v>0.08</v>
      </c>
      <c r="F26" s="34">
        <v>4</v>
      </c>
      <c r="G26" s="34" t="s">
        <v>60</v>
      </c>
      <c r="H26" s="34" t="s">
        <v>61</v>
      </c>
      <c r="I26" s="34"/>
      <c r="K26" s="34">
        <v>3</v>
      </c>
      <c r="L26" s="34" t="s">
        <v>56</v>
      </c>
      <c r="M26" s="34" t="s">
        <v>57</v>
      </c>
      <c r="N26" s="34"/>
    </row>
    <row r="27" ht="22.5" customHeight="1" spans="1:14">
      <c r="A27" s="34"/>
      <c r="B27" s="34"/>
      <c r="C27" s="34" t="s">
        <v>59</v>
      </c>
      <c r="D27" s="45" t="s">
        <v>30</v>
      </c>
      <c r="F27" s="34"/>
      <c r="G27" s="34"/>
      <c r="H27" s="34" t="s">
        <v>62</v>
      </c>
      <c r="I27" s="34"/>
      <c r="K27" s="34"/>
      <c r="L27" s="34"/>
      <c r="M27" s="34" t="s">
        <v>59</v>
      </c>
      <c r="N27" s="34"/>
    </row>
    <row r="28" ht="22.5" customHeight="1" spans="1:14">
      <c r="A28" s="34">
        <v>4</v>
      </c>
      <c r="B28" s="34" t="s">
        <v>60</v>
      </c>
      <c r="C28" s="34" t="s">
        <v>61</v>
      </c>
      <c r="D28" s="45" t="s">
        <v>63</v>
      </c>
      <c r="F28" s="34">
        <v>5</v>
      </c>
      <c r="G28" s="34" t="s">
        <v>64</v>
      </c>
      <c r="H28" s="34" t="s">
        <v>65</v>
      </c>
      <c r="I28" s="34"/>
      <c r="K28" s="34">
        <v>4</v>
      </c>
      <c r="L28" s="34" t="s">
        <v>60</v>
      </c>
      <c r="M28" s="34" t="s">
        <v>61</v>
      </c>
      <c r="N28" s="34"/>
    </row>
    <row r="29" ht="22.5" customHeight="1" spans="1:14">
      <c r="A29" s="34"/>
      <c r="B29" s="34"/>
      <c r="C29" s="34" t="s">
        <v>62</v>
      </c>
      <c r="D29" s="34">
        <v>0</v>
      </c>
      <c r="F29" s="30" t="s">
        <v>66</v>
      </c>
      <c r="G29" s="30"/>
      <c r="H29" s="30"/>
      <c r="I29" s="30"/>
      <c r="K29" s="34"/>
      <c r="L29" s="34"/>
      <c r="M29" s="34" t="s">
        <v>62</v>
      </c>
      <c r="N29" s="34"/>
    </row>
    <row r="30" ht="22.5" customHeight="1" spans="1:14">
      <c r="A30" s="34">
        <v>5</v>
      </c>
      <c r="B30" s="34" t="s">
        <v>64</v>
      </c>
      <c r="C30" s="34" t="s">
        <v>65</v>
      </c>
      <c r="D30" s="34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4">
        <v>5</v>
      </c>
      <c r="L30" s="34" t="s">
        <v>64</v>
      </c>
      <c r="M30" s="34" t="s">
        <v>65</v>
      </c>
      <c r="N30" s="34"/>
    </row>
    <row r="31" ht="22.5" customHeight="1" spans="1:14">
      <c r="A31" s="30" t="s">
        <v>66</v>
      </c>
      <c r="B31" s="30"/>
      <c r="C31" s="30"/>
      <c r="D31" s="30"/>
      <c r="F31" s="34">
        <v>1</v>
      </c>
      <c r="G31" s="34" t="s">
        <v>68</v>
      </c>
      <c r="H31" s="34" t="s">
        <v>69</v>
      </c>
      <c r="I31" s="34" t="s">
        <v>69</v>
      </c>
      <c r="K31" s="30" t="s">
        <v>66</v>
      </c>
      <c r="L31" s="30"/>
      <c r="M31" s="30"/>
      <c r="N31" s="30"/>
    </row>
    <row r="32" ht="22.5" customHeight="1" spans="1:14">
      <c r="A32" s="31" t="s">
        <v>3</v>
      </c>
      <c r="B32" s="31" t="s">
        <v>4</v>
      </c>
      <c r="C32" s="31" t="s">
        <v>5</v>
      </c>
      <c r="D32" s="31" t="s">
        <v>6</v>
      </c>
      <c r="F32" s="34"/>
      <c r="G32" s="34"/>
      <c r="H32" s="34" t="s">
        <v>70</v>
      </c>
      <c r="I32" s="34"/>
      <c r="K32" s="31" t="s">
        <v>3</v>
      </c>
      <c r="L32" s="31" t="s">
        <v>4</v>
      </c>
      <c r="M32" s="31" t="s">
        <v>5</v>
      </c>
      <c r="N32" s="31" t="s">
        <v>6</v>
      </c>
    </row>
    <row r="33" ht="22.5" customHeight="1" spans="1:14">
      <c r="A33" s="34">
        <v>1</v>
      </c>
      <c r="B33" s="34" t="s">
        <v>68</v>
      </c>
      <c r="C33" s="34" t="s">
        <v>71</v>
      </c>
      <c r="D33" s="34" t="s">
        <v>69</v>
      </c>
      <c r="F33" s="34">
        <v>2</v>
      </c>
      <c r="G33" s="34" t="s">
        <v>72</v>
      </c>
      <c r="H33" s="34" t="s">
        <v>73</v>
      </c>
      <c r="I33" s="34"/>
      <c r="K33" s="34">
        <v>1</v>
      </c>
      <c r="L33" s="34" t="s">
        <v>68</v>
      </c>
      <c r="M33" s="34" t="s">
        <v>71</v>
      </c>
      <c r="N33" s="34"/>
    </row>
    <row r="34" s="25" customFormat="1" ht="22.5" customHeight="1" spans="1:14">
      <c r="A34" s="34"/>
      <c r="B34" s="34"/>
      <c r="C34" s="34" t="s">
        <v>70</v>
      </c>
      <c r="D34" s="45" t="s">
        <v>74</v>
      </c>
      <c r="F34" s="34"/>
      <c r="G34" s="34"/>
      <c r="H34" s="34" t="s">
        <v>75</v>
      </c>
      <c r="I34" s="34"/>
      <c r="K34" s="34"/>
      <c r="L34" s="34"/>
      <c r="M34" s="34" t="s">
        <v>70</v>
      </c>
      <c r="N34" s="34"/>
    </row>
    <row r="35" ht="22.5" customHeight="1" spans="1:14">
      <c r="A35" s="34">
        <v>2</v>
      </c>
      <c r="B35" s="34" t="s">
        <v>72</v>
      </c>
      <c r="C35" s="34" t="s">
        <v>73</v>
      </c>
      <c r="D35" s="34" t="s">
        <v>76</v>
      </c>
      <c r="F35" s="34">
        <v>3</v>
      </c>
      <c r="G35" s="34" t="s">
        <v>77</v>
      </c>
      <c r="H35" s="34" t="s">
        <v>78</v>
      </c>
      <c r="I35" s="34" t="s">
        <v>79</v>
      </c>
      <c r="K35" s="34">
        <v>2</v>
      </c>
      <c r="L35" s="34" t="s">
        <v>72</v>
      </c>
      <c r="M35" s="34" t="s">
        <v>73</v>
      </c>
      <c r="N35" s="34"/>
    </row>
    <row r="36" ht="22.5" customHeight="1" spans="1:14">
      <c r="A36" s="34"/>
      <c r="B36" s="34"/>
      <c r="C36" s="34" t="s">
        <v>75</v>
      </c>
      <c r="D36" s="34">
        <v>14.5</v>
      </c>
      <c r="F36" s="34"/>
      <c r="G36" s="34"/>
      <c r="H36" s="36" t="s">
        <v>80</v>
      </c>
      <c r="I36" s="36" t="str">
        <f>VLOOKUP(I35,模组增值服务产品及其预缴清单!B:C,2,)</f>
        <v>物联网单网单功能模组增值服务产品预缴（NB）-20元/个</v>
      </c>
      <c r="K36" s="34"/>
      <c r="L36" s="34"/>
      <c r="M36" s="34" t="s">
        <v>75</v>
      </c>
      <c r="N36" s="34"/>
    </row>
    <row r="37" ht="22.5" customHeight="1" spans="1:14">
      <c r="A37" s="34">
        <v>3</v>
      </c>
      <c r="B37" s="34" t="s">
        <v>77</v>
      </c>
      <c r="C37" s="34" t="s">
        <v>78</v>
      </c>
      <c r="D37" s="34" t="s">
        <v>79</v>
      </c>
      <c r="F37" s="34"/>
      <c r="G37" s="34"/>
      <c r="H37" s="36" t="s">
        <v>81</v>
      </c>
      <c r="I37" s="36">
        <f>VLOOKUP(I35,模组增值服务产品及其预缴清单!B:D,3,)</f>
        <v>20</v>
      </c>
      <c r="K37" s="34">
        <v>3</v>
      </c>
      <c r="L37" s="34" t="s">
        <v>77</v>
      </c>
      <c r="M37" s="34" t="s">
        <v>78</v>
      </c>
      <c r="N37" s="34"/>
    </row>
    <row r="38" ht="22.5" customHeight="1" spans="1:14">
      <c r="A38" s="34"/>
      <c r="B38" s="34"/>
      <c r="C38" s="36" t="s">
        <v>80</v>
      </c>
      <c r="D38" s="36" t="str">
        <f>VLOOKUP(D37,模组增值服务产品及其预缴清单!B:C,2,)</f>
        <v>物联网单网单功能模组增值服务产品预缴（NB）-20元/个</v>
      </c>
      <c r="F38" s="24">
        <v>4</v>
      </c>
      <c r="G38" s="34" t="s">
        <v>56</v>
      </c>
      <c r="H38" s="24" t="s">
        <v>57</v>
      </c>
      <c r="I38" s="24"/>
      <c r="K38" s="34"/>
      <c r="L38" s="34"/>
      <c r="M38" s="36" t="s">
        <v>80</v>
      </c>
      <c r="N38" s="36" t="e">
        <f>VLOOKUP(N37,模组增值服务产品及其预缴清单!B:C,2,)</f>
        <v>#N/A</v>
      </c>
    </row>
    <row r="39" ht="22.5" customHeight="1" spans="1:14">
      <c r="A39" s="34"/>
      <c r="B39" s="34"/>
      <c r="C39" s="36" t="s">
        <v>81</v>
      </c>
      <c r="D39" s="36">
        <v>20</v>
      </c>
      <c r="F39" s="24"/>
      <c r="G39" s="34"/>
      <c r="H39" s="37" t="s">
        <v>82</v>
      </c>
      <c r="I39" s="37">
        <f>I37*I38</f>
        <v>0</v>
      </c>
      <c r="K39" s="34"/>
      <c r="L39" s="34"/>
      <c r="M39" s="36" t="s">
        <v>81</v>
      </c>
      <c r="N39" s="36" t="e">
        <f>VLOOKUP(N37,模组增值服务产品及其预缴清单!B:D,3,)</f>
        <v>#N/A</v>
      </c>
    </row>
    <row r="40" ht="22.5" customHeight="1" spans="1:14">
      <c r="A40" s="24">
        <v>4</v>
      </c>
      <c r="B40" s="34" t="s">
        <v>56</v>
      </c>
      <c r="C40" s="24" t="s">
        <v>57</v>
      </c>
      <c r="D40" s="47">
        <v>0.4</v>
      </c>
      <c r="F40" s="49"/>
      <c r="G40" s="49"/>
      <c r="H40" s="49"/>
      <c r="I40" s="49"/>
      <c r="K40" s="24"/>
      <c r="L40" s="34"/>
      <c r="M40" s="24"/>
      <c r="N40" s="24"/>
    </row>
    <row r="41" ht="34.5" customHeight="1" spans="1:16">
      <c r="A41" s="24"/>
      <c r="B41" s="34"/>
      <c r="C41" s="37" t="s">
        <v>82</v>
      </c>
      <c r="D41" s="48">
        <f>D39*D40</f>
        <v>8</v>
      </c>
      <c r="F41" s="31"/>
      <c r="G41" s="31"/>
      <c r="H41" s="31"/>
      <c r="I41" s="50"/>
      <c r="K41" s="24"/>
      <c r="L41" s="34"/>
      <c r="M41" s="37"/>
      <c r="N41" s="37"/>
      <c r="P41" s="57"/>
    </row>
    <row r="42" ht="22.5" customHeight="1" spans="1:14">
      <c r="A42" s="49" t="s">
        <v>83</v>
      </c>
      <c r="B42" s="49"/>
      <c r="C42" s="49"/>
      <c r="D42" s="49"/>
      <c r="F42" s="51" t="s">
        <v>51</v>
      </c>
      <c r="G42" s="51">
        <f>I22*I24*I8*0.5*I11</f>
        <v>0</v>
      </c>
      <c r="H42" s="51">
        <f>I22*I24*I8-I22*I24*I8*0.5*I11</f>
        <v>0</v>
      </c>
      <c r="I42" s="51" t="e">
        <f>I34/(I39+H42)</f>
        <v>#DIV/0!</v>
      </c>
      <c r="K42" s="49" t="s">
        <v>83</v>
      </c>
      <c r="L42" s="49"/>
      <c r="M42" s="49"/>
      <c r="N42" s="49"/>
    </row>
    <row r="43" ht="38.25" customHeight="1" spans="1:14">
      <c r="A43" s="31" t="s">
        <v>84</v>
      </c>
      <c r="B43" s="31" t="s">
        <v>85</v>
      </c>
      <c r="C43" s="31" t="s">
        <v>86</v>
      </c>
      <c r="D43" s="50" t="s">
        <v>87</v>
      </c>
      <c r="K43" s="31" t="s">
        <v>84</v>
      </c>
      <c r="L43" s="31" t="s">
        <v>85</v>
      </c>
      <c r="M43" s="31" t="s">
        <v>86</v>
      </c>
      <c r="N43" s="50" t="s">
        <v>87</v>
      </c>
    </row>
    <row r="44" ht="22.5" customHeight="1" spans="1:14">
      <c r="A44" s="51" t="s">
        <v>88</v>
      </c>
      <c r="B44" s="51"/>
      <c r="C44" s="51"/>
      <c r="D44" s="51"/>
      <c r="K44" s="51" t="s">
        <v>88</v>
      </c>
      <c r="L44" s="51">
        <f>N22*12*N8*0.1*N11</f>
        <v>0</v>
      </c>
      <c r="M44" s="51">
        <f>N22*N26*12*N8-N22*12*N8*0.1*N11</f>
        <v>0</v>
      </c>
      <c r="N44" s="51" t="e">
        <f>N36/(N41+M44)</f>
        <v>#DIV/0!</v>
      </c>
    </row>
    <row r="45" ht="22.5" customHeight="1" spans="1:14">
      <c r="A45" s="51" t="s">
        <v>51</v>
      </c>
      <c r="B45" s="52">
        <f>D8*D11*D24*D26/2</f>
        <v>0.4</v>
      </c>
      <c r="C45" s="53">
        <f>D24*D26*D8-B45</f>
        <v>7.6</v>
      </c>
      <c r="D45" s="51">
        <f>D36/(D41+C45)</f>
        <v>0.92948717948718</v>
      </c>
      <c r="K45" s="51" t="s">
        <v>51</v>
      </c>
      <c r="L45" s="51">
        <f>N24*N8*0.1*N11</f>
        <v>0</v>
      </c>
      <c r="M45" s="51">
        <f>N24*N26*N8-N24*N8*0.1*N11</f>
        <v>0</v>
      </c>
      <c r="N45" s="51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5" operator="equal">
      <formula>"未入围"</formula>
    </cfRule>
  </conditionalFormatting>
  <conditionalFormatting sqref="D35">
    <cfRule type="cellIs" dxfId="0" priority="9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I42">
    <cfRule type="cellIs" dxfId="1" priority="6" operator="lessThanOrEqual">
      <formula>0</formula>
    </cfRule>
  </conditionalFormatting>
  <conditionalFormatting sqref="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dataValidations count="6">
    <dataValidation type="list" allowBlank="1" showInputMessage="1" showErrorMessage="1" sqref="D12:D13">
      <formula1>是否!$A$1:$A$2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D21 I21 N21">
      <formula1>通道类套餐名称!$A$1:$A$10</formula1>
    </dataValidation>
  </dataValidations>
  <pageMargins left="0.7" right="0.7" top="0.75" bottom="0.75" header="0.3" footer="0.3"/>
  <pageSetup paperSize="9" scale="6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17" sqref="D17"/>
    </sheetView>
  </sheetViews>
  <sheetFormatPr defaultColWidth="9" defaultRowHeight="14.25"/>
  <cols>
    <col min="1" max="1" width="30.625" customWidth="1"/>
  </cols>
  <sheetData>
    <row r="1" spans="1:1">
      <c r="A1" t="s">
        <v>89</v>
      </c>
    </row>
    <row r="2" spans="1:1">
      <c r="A2" t="s">
        <v>90</v>
      </c>
    </row>
    <row r="3" spans="1:1">
      <c r="A3" t="s">
        <v>48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9" defaultRowHeight="14.25" outlineLevelRow="3"/>
  <sheetData>
    <row r="1" spans="1:1">
      <c r="A1" t="s">
        <v>73</v>
      </c>
    </row>
    <row r="2" spans="1:1">
      <c r="A2" t="s">
        <v>76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4.25" outlineLevelRow="5" outlineLevelCol="3"/>
  <cols>
    <col min="2" max="3" width="55" customWidth="1"/>
    <col min="4" max="4" width="14.2583333333333" customWidth="1"/>
  </cols>
  <sheetData>
    <row r="1" spans="1:4">
      <c r="A1" s="23" t="s">
        <v>68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69</v>
      </c>
      <c r="B3" s="24" t="s">
        <v>79</v>
      </c>
      <c r="C3" s="24" t="s">
        <v>106</v>
      </c>
      <c r="D3" s="24">
        <v>20</v>
      </c>
    </row>
    <row r="4" spans="1:4">
      <c r="A4" s="24" t="s">
        <v>107</v>
      </c>
      <c r="B4" s="24" t="s">
        <v>108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7"/>
  <sheetViews>
    <sheetView workbookViewId="0">
      <selection activeCell="A2" sqref="A2"/>
    </sheetView>
  </sheetViews>
  <sheetFormatPr defaultColWidth="9" defaultRowHeight="14.2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7" workbookViewId="0">
      <selection activeCell="G20" sqref="G20"/>
    </sheetView>
  </sheetViews>
  <sheetFormatPr defaultColWidth="9" defaultRowHeight="14.25"/>
  <sheetData>
    <row r="1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10"/>
      <c r="I1" s="4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spans="1:19">
      <c r="A2" s="1"/>
      <c r="B2" s="1"/>
      <c r="C2" s="4" t="s">
        <v>246</v>
      </c>
      <c r="D2" s="4"/>
      <c r="E2" s="4"/>
      <c r="F2" s="4" t="s">
        <v>247</v>
      </c>
      <c r="G2" s="4"/>
      <c r="H2" s="4"/>
      <c r="I2" s="4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28</v>
      </c>
      <c r="R2" s="14" t="s">
        <v>253</v>
      </c>
      <c r="S2" s="14" t="s">
        <v>254</v>
      </c>
    </row>
    <row r="3" ht="28.5" spans="1:19">
      <c r="A3" s="1"/>
      <c r="B3" s="1"/>
      <c r="C3" s="4" t="s">
        <v>255</v>
      </c>
      <c r="D3" s="4" t="s">
        <v>256</v>
      </c>
      <c r="E3" s="4" t="s">
        <v>257</v>
      </c>
      <c r="F3" s="4" t="s">
        <v>258</v>
      </c>
      <c r="G3" s="4" t="s">
        <v>259</v>
      </c>
      <c r="H3" s="4" t="s">
        <v>260</v>
      </c>
      <c r="I3" s="4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spans="1:19">
      <c r="A4" s="5" t="s">
        <v>264</v>
      </c>
      <c r="B4" s="6" t="s">
        <v>265</v>
      </c>
      <c r="C4" s="7" t="s">
        <v>266</v>
      </c>
      <c r="D4" s="7" t="s">
        <v>266</v>
      </c>
      <c r="E4" s="7" t="s">
        <v>266</v>
      </c>
      <c r="F4" s="7" t="s">
        <v>267</v>
      </c>
      <c r="G4" s="7" t="s">
        <v>268</v>
      </c>
      <c r="H4" s="7" t="s">
        <v>269</v>
      </c>
      <c r="I4" s="7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spans="1:19">
      <c r="A5" s="8"/>
      <c r="B5" s="6" t="s">
        <v>272</v>
      </c>
      <c r="C5" s="7" t="s">
        <v>266</v>
      </c>
      <c r="D5" s="7" t="s">
        <v>266</v>
      </c>
      <c r="E5" s="7" t="s">
        <v>266</v>
      </c>
      <c r="F5" s="7" t="s">
        <v>267</v>
      </c>
      <c r="G5" s="7" t="s">
        <v>273</v>
      </c>
      <c r="H5" s="7" t="s">
        <v>269</v>
      </c>
      <c r="I5" s="7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spans="1:19">
      <c r="A6" s="8"/>
      <c r="B6" s="6" t="s">
        <v>274</v>
      </c>
      <c r="C6" s="7" t="s">
        <v>266</v>
      </c>
      <c r="D6" s="7" t="s">
        <v>266</v>
      </c>
      <c r="E6" s="7" t="s">
        <v>266</v>
      </c>
      <c r="F6" s="7" t="s">
        <v>275</v>
      </c>
      <c r="G6" s="7" t="s">
        <v>268</v>
      </c>
      <c r="H6" s="7" t="s">
        <v>276</v>
      </c>
      <c r="I6" s="7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spans="1:19">
      <c r="A7" s="8"/>
      <c r="B7" s="6" t="s">
        <v>277</v>
      </c>
      <c r="C7" s="7" t="s">
        <v>266</v>
      </c>
      <c r="D7" s="7" t="s">
        <v>266</v>
      </c>
      <c r="E7" s="7" t="s">
        <v>266</v>
      </c>
      <c r="F7" s="7" t="s">
        <v>275</v>
      </c>
      <c r="G7" s="7" t="s">
        <v>268</v>
      </c>
      <c r="H7" s="7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spans="1:19">
      <c r="A8" s="8"/>
      <c r="B8" s="6" t="s">
        <v>280</v>
      </c>
      <c r="C8" s="7" t="s">
        <v>266</v>
      </c>
      <c r="D8" s="7" t="s">
        <v>266</v>
      </c>
      <c r="E8" s="7" t="s">
        <v>266</v>
      </c>
      <c r="F8" s="7" t="s">
        <v>275</v>
      </c>
      <c r="G8" s="7" t="s">
        <v>273</v>
      </c>
      <c r="H8" s="7" t="s">
        <v>276</v>
      </c>
      <c r="I8" s="7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spans="1:19">
      <c r="A9" s="9"/>
      <c r="B9" s="6" t="s">
        <v>281</v>
      </c>
      <c r="C9" s="7" t="s">
        <v>266</v>
      </c>
      <c r="D9" s="7" t="s">
        <v>266</v>
      </c>
      <c r="E9" s="7" t="s">
        <v>266</v>
      </c>
      <c r="F9" s="7" t="s">
        <v>275</v>
      </c>
      <c r="G9" s="7" t="s">
        <v>273</v>
      </c>
      <c r="H9" s="7" t="s">
        <v>278</v>
      </c>
      <c r="I9" s="7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spans="1:19">
      <c r="A10" s="5" t="s">
        <v>282</v>
      </c>
      <c r="B10" s="6" t="s">
        <v>283</v>
      </c>
      <c r="C10" s="7" t="s">
        <v>284</v>
      </c>
      <c r="D10" s="7" t="s">
        <v>266</v>
      </c>
      <c r="E10" s="7" t="s">
        <v>266</v>
      </c>
      <c r="F10" s="7" t="s">
        <v>267</v>
      </c>
      <c r="G10" s="7" t="s">
        <v>268</v>
      </c>
      <c r="H10" s="7" t="s">
        <v>269</v>
      </c>
      <c r="I10" s="7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spans="1:19">
      <c r="A11" s="8"/>
      <c r="B11" s="6" t="s">
        <v>285</v>
      </c>
      <c r="C11" s="7" t="s">
        <v>284</v>
      </c>
      <c r="D11" s="7" t="s">
        <v>266</v>
      </c>
      <c r="E11" s="7" t="s">
        <v>266</v>
      </c>
      <c r="F11" s="7" t="s">
        <v>267</v>
      </c>
      <c r="G11" s="7" t="s">
        <v>273</v>
      </c>
      <c r="H11" s="7" t="s">
        <v>269</v>
      </c>
      <c r="I11" s="7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spans="1:19">
      <c r="A12" s="8"/>
      <c r="B12" s="6" t="s">
        <v>286</v>
      </c>
      <c r="C12" s="7" t="s">
        <v>284</v>
      </c>
      <c r="D12" s="7" t="s">
        <v>266</v>
      </c>
      <c r="E12" s="7" t="s">
        <v>266</v>
      </c>
      <c r="F12" s="7" t="s">
        <v>275</v>
      </c>
      <c r="G12" s="7" t="s">
        <v>268</v>
      </c>
      <c r="H12" s="7" t="s">
        <v>276</v>
      </c>
      <c r="I12" s="7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spans="1:19">
      <c r="A13" s="8"/>
      <c r="B13" s="6" t="s">
        <v>287</v>
      </c>
      <c r="C13" s="7" t="s">
        <v>284</v>
      </c>
      <c r="D13" s="7" t="s">
        <v>266</v>
      </c>
      <c r="E13" s="7" t="s">
        <v>266</v>
      </c>
      <c r="F13" s="7" t="s">
        <v>275</v>
      </c>
      <c r="G13" s="7" t="s">
        <v>268</v>
      </c>
      <c r="H13" s="7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spans="1:19">
      <c r="A14" s="8"/>
      <c r="B14" s="6" t="s">
        <v>288</v>
      </c>
      <c r="C14" s="7" t="s">
        <v>284</v>
      </c>
      <c r="D14" s="7" t="s">
        <v>266</v>
      </c>
      <c r="E14" s="7" t="s">
        <v>266</v>
      </c>
      <c r="F14" s="7" t="s">
        <v>275</v>
      </c>
      <c r="G14" s="7" t="s">
        <v>273</v>
      </c>
      <c r="H14" s="7" t="s">
        <v>276</v>
      </c>
      <c r="I14" s="7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spans="1:19">
      <c r="A15" s="9"/>
      <c r="B15" s="6" t="s">
        <v>289</v>
      </c>
      <c r="C15" s="7" t="s">
        <v>284</v>
      </c>
      <c r="D15" s="7" t="s">
        <v>266</v>
      </c>
      <c r="E15" s="7" t="s">
        <v>266</v>
      </c>
      <c r="F15" s="7" t="s">
        <v>275</v>
      </c>
      <c r="G15" s="7" t="s">
        <v>273</v>
      </c>
      <c r="H15" s="7" t="s">
        <v>278</v>
      </c>
      <c r="I15" s="7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spans="1:19">
      <c r="A16" s="5" t="s">
        <v>290</v>
      </c>
      <c r="B16" s="6" t="s">
        <v>291</v>
      </c>
      <c r="C16" s="7" t="s">
        <v>284</v>
      </c>
      <c r="D16" s="7" t="s">
        <v>284</v>
      </c>
      <c r="E16" s="7" t="s">
        <v>266</v>
      </c>
      <c r="F16" s="7" t="s">
        <v>267</v>
      </c>
      <c r="G16" s="7" t="s">
        <v>268</v>
      </c>
      <c r="H16" s="7" t="s">
        <v>269</v>
      </c>
      <c r="I16" s="7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spans="1:19">
      <c r="A17" s="8"/>
      <c r="B17" s="6" t="s">
        <v>292</v>
      </c>
      <c r="C17" s="7" t="s">
        <v>284</v>
      </c>
      <c r="D17" s="7" t="s">
        <v>284</v>
      </c>
      <c r="E17" s="7" t="s">
        <v>266</v>
      </c>
      <c r="F17" s="7" t="s">
        <v>267</v>
      </c>
      <c r="G17" s="7" t="s">
        <v>273</v>
      </c>
      <c r="H17" s="7" t="s">
        <v>269</v>
      </c>
      <c r="I17" s="7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spans="1:19">
      <c r="A18" s="8"/>
      <c r="B18" s="6" t="s">
        <v>293</v>
      </c>
      <c r="C18" s="7" t="s">
        <v>284</v>
      </c>
      <c r="D18" s="7" t="s">
        <v>284</v>
      </c>
      <c r="E18" s="7" t="s">
        <v>266</v>
      </c>
      <c r="F18" s="7" t="s">
        <v>275</v>
      </c>
      <c r="G18" s="7" t="s">
        <v>268</v>
      </c>
      <c r="H18" s="7" t="s">
        <v>276</v>
      </c>
      <c r="I18" s="7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spans="1:19">
      <c r="A19" s="8"/>
      <c r="B19" s="6" t="s">
        <v>294</v>
      </c>
      <c r="C19" s="7" t="s">
        <v>284</v>
      </c>
      <c r="D19" s="7" t="s">
        <v>284</v>
      </c>
      <c r="E19" s="7" t="s">
        <v>266</v>
      </c>
      <c r="F19" s="7" t="s">
        <v>275</v>
      </c>
      <c r="G19" s="7" t="s">
        <v>268</v>
      </c>
      <c r="H19" s="7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spans="1:19">
      <c r="A20" s="8"/>
      <c r="B20" s="6" t="s">
        <v>40</v>
      </c>
      <c r="C20" s="7" t="s">
        <v>284</v>
      </c>
      <c r="D20" s="7" t="s">
        <v>284</v>
      </c>
      <c r="E20" s="7" t="s">
        <v>266</v>
      </c>
      <c r="F20" s="7" t="s">
        <v>275</v>
      </c>
      <c r="G20" s="7" t="s">
        <v>273</v>
      </c>
      <c r="H20" s="7" t="s">
        <v>276</v>
      </c>
      <c r="I20" s="7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spans="1:19">
      <c r="A21" s="9"/>
      <c r="B21" s="6" t="s">
        <v>295</v>
      </c>
      <c r="C21" s="7" t="s">
        <v>284</v>
      </c>
      <c r="D21" s="7" t="s">
        <v>284</v>
      </c>
      <c r="E21" s="7" t="s">
        <v>266</v>
      </c>
      <c r="F21" s="7" t="s">
        <v>275</v>
      </c>
      <c r="G21" s="7" t="s">
        <v>273</v>
      </c>
      <c r="H21" s="7" t="s">
        <v>278</v>
      </c>
      <c r="I21" s="7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38" sqref="F38"/>
    </sheetView>
  </sheetViews>
  <sheetFormatPr defaultColWidth="9" defaultRowHeight="14.25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4.25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Apple-Gu</cp:lastModifiedBy>
  <dcterms:created xsi:type="dcterms:W3CDTF">2006-09-14T11:21:00Z</dcterms:created>
  <dcterms:modified xsi:type="dcterms:W3CDTF">2024-03-11T16:15:53Z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2F330CE364D07FF226A8E1656C9A9990</vt:lpwstr>
  </property>
</Properties>
</file>