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55" tabRatio="640" firstSheet="1" activeTab="1"/>
  </bookViews>
  <sheets>
    <sheet name="2.2集团结算-结算地市" sheetId="6" r:id="rId1"/>
    <sheet name="2.3省内结算明细" sheetId="9" r:id="rId2"/>
  </sheets>
  <externalReferences>
    <externalReference r:id="rId3"/>
  </externalReferences>
  <definedNames>
    <definedName name="_xlnm._FilterDatabase" localSheetId="1" hidden="1">'2.3省内结算明细'!$A$5:$BQ$45</definedName>
    <definedName name="_xlnm._FilterDatabase" localSheetId="0" hidden="1">'2.2集团结算-结算地市'!$A$3:$BW$51</definedName>
    <definedName name="业务活动">[1]末级业务活动、预算科目、会计科目映射表!$A$5:$A$1563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<sst xmlns="http://schemas.openxmlformats.org/spreadsheetml/2006/main" count="1125" uniqueCount="378">
  <si>
    <t>2024年全省结算类成本统计表（集团结算入账市公司）</t>
  </si>
  <si>
    <t>序号</t>
  </si>
  <si>
    <t>所属部门</t>
  </si>
  <si>
    <t>预算编号</t>
  </si>
  <si>
    <t>预算名称</t>
  </si>
  <si>
    <t>结算业务编码</t>
  </si>
  <si>
    <t>结算业务名称</t>
  </si>
  <si>
    <t>会计科目名称</t>
  </si>
  <si>
    <t>是否固定成本</t>
  </si>
  <si>
    <t>业务分类</t>
  </si>
  <si>
    <t>部室</t>
  </si>
  <si>
    <t>联系人</t>
  </si>
  <si>
    <t>2023年预估</t>
  </si>
  <si>
    <t>完成进度</t>
  </si>
  <si>
    <t>2024年预算</t>
  </si>
  <si>
    <t>同比增量</t>
  </si>
  <si>
    <t>同比增幅</t>
  </si>
  <si>
    <t>集团结算类别</t>
  </si>
  <si>
    <t>地市结算类别</t>
  </si>
  <si>
    <t>24年地市合计</t>
  </si>
  <si>
    <t>执行进度</t>
  </si>
  <si>
    <t>本部暂估</t>
  </si>
  <si>
    <t>含暂估合计</t>
  </si>
  <si>
    <t>项目进度</t>
  </si>
  <si>
    <t>杭州</t>
  </si>
  <si>
    <t>宁波</t>
  </si>
  <si>
    <t>温州</t>
  </si>
  <si>
    <t>嘉兴</t>
  </si>
  <si>
    <t>湖州</t>
  </si>
  <si>
    <t>绍兴</t>
  </si>
  <si>
    <t>金华</t>
  </si>
  <si>
    <t>衢州</t>
  </si>
  <si>
    <t>丽水</t>
  </si>
  <si>
    <t>台州</t>
  </si>
  <si>
    <t>舟山</t>
  </si>
  <si>
    <t>省本部</t>
  </si>
  <si>
    <t>二</t>
  </si>
  <si>
    <t>政企客户部</t>
  </si>
  <si>
    <t>政企客户部集团分摊结算项目合计</t>
  </si>
  <si>
    <t>按照通服收入占比</t>
  </si>
  <si>
    <t>预算金额</t>
  </si>
  <si>
    <t>累计分摊金额</t>
  </si>
  <si>
    <t>10CW039F</t>
  </si>
  <si>
    <t>政企公司支撑服务费</t>
  </si>
  <si>
    <t>10CW039F009</t>
  </si>
  <si>
    <t>小计</t>
  </si>
  <si>
    <t>通信与信息服务成本-业务平台维护支撑费</t>
  </si>
  <si>
    <t>1-1</t>
  </si>
  <si>
    <t>10CW039F001</t>
  </si>
  <si>
    <t>和对讲增值服务
额外加10CW057F07410/CW057F075</t>
  </si>
  <si>
    <t>变动</t>
  </si>
  <si>
    <t>物联网</t>
  </si>
  <si>
    <t>5G物联网部</t>
  </si>
  <si>
    <t>王照旺</t>
  </si>
  <si>
    <t>据实结算</t>
  </si>
  <si>
    <t>按实分摊</t>
  </si>
  <si>
    <t>和对讲增值服务</t>
  </si>
  <si>
    <t>1-3</t>
  </si>
  <si>
    <t>10CW039F002</t>
  </si>
  <si>
    <t>5G消息DICT包等短彩信支撑服务</t>
  </si>
  <si>
    <t>短彩信</t>
  </si>
  <si>
    <t>基础产品部</t>
  </si>
  <si>
    <t>郭平</t>
  </si>
  <si>
    <t>按业务量入账地市</t>
  </si>
  <si>
    <t>5G消息等短彩信支撑服务</t>
  </si>
  <si>
    <t>1-2</t>
  </si>
  <si>
    <t>10CW039F003</t>
  </si>
  <si>
    <t>E企组网</t>
  </si>
  <si>
    <t>专线</t>
  </si>
  <si>
    <t>龙浙川</t>
  </si>
  <si>
    <t>E企组网结算单</t>
  </si>
  <si>
    <t>E企组网产品结算</t>
  </si>
  <si>
    <t>1-4</t>
  </si>
  <si>
    <t>10CW039F004</t>
  </si>
  <si>
    <t>云视讯增值服务</t>
  </si>
  <si>
    <t>云视讯</t>
  </si>
  <si>
    <t>杜戛健</t>
  </si>
  <si>
    <t>1-5</t>
  </si>
  <si>
    <t>10CW039F005</t>
  </si>
  <si>
    <t>企业视频彩铃</t>
  </si>
  <si>
    <t>王剑</t>
  </si>
  <si>
    <t>按产品收入比例分摊</t>
  </si>
  <si>
    <t>1-7</t>
  </si>
  <si>
    <t>10CW039F006</t>
  </si>
  <si>
    <t>专线卫士</t>
  </si>
  <si>
    <t>1-6</t>
  </si>
  <si>
    <t>10CW039F007</t>
  </si>
  <si>
    <t>能力开放中间号</t>
  </si>
  <si>
    <t>能开</t>
  </si>
  <si>
    <t>余韵滢</t>
  </si>
  <si>
    <t>2</t>
  </si>
  <si>
    <t>10CW21013F</t>
  </si>
  <si>
    <t>政企国际产品结算</t>
  </si>
  <si>
    <t>通信与信息服务成本-网络资源租赁及服务-国际电路</t>
  </si>
  <si>
    <t>2-1</t>
  </si>
  <si>
    <t>10CW21013F001</t>
  </si>
  <si>
    <t>国际专线产品结算</t>
  </si>
  <si>
    <t>童苏佳</t>
  </si>
  <si>
    <t>国际业务结算单</t>
  </si>
  <si>
    <t>2-2</t>
  </si>
  <si>
    <t>10CW21013F002</t>
  </si>
  <si>
    <t>国际短信产品结算</t>
  </si>
  <si>
    <t>2-3</t>
  </si>
  <si>
    <t>10CW21013F003</t>
  </si>
  <si>
    <t>国际云业务</t>
  </si>
  <si>
    <t>移动云</t>
  </si>
  <si>
    <t>云智产品部</t>
  </si>
  <si>
    <t>陈斯泓</t>
  </si>
  <si>
    <t>预算：按各地市24年国际业务收入目标值占比分摊。
结算：按实分摊</t>
  </si>
  <si>
    <t>国际云业务结算</t>
  </si>
  <si>
    <t>2-4</t>
  </si>
  <si>
    <t>10CW21013F004</t>
  </si>
  <si>
    <t>境外IOT产品结算</t>
  </si>
  <si>
    <t>王森</t>
  </si>
  <si>
    <t>政企境外IOT产品结算</t>
  </si>
  <si>
    <t>3</t>
  </si>
  <si>
    <t>10CW22005F</t>
  </si>
  <si>
    <t>苏研支撑服务</t>
  </si>
  <si>
    <t>3-1</t>
  </si>
  <si>
    <t>10CW22005F001</t>
  </si>
  <si>
    <t>苏研合作类产品</t>
  </si>
  <si>
    <t>董冰</t>
  </si>
  <si>
    <t>预算：按各地市23年B收入到达占比分摊
结算：按实分摊</t>
  </si>
  <si>
    <t>3-3</t>
  </si>
  <si>
    <t>10CW22005F003</t>
  </si>
  <si>
    <t>云能力中心自研、自建产品</t>
  </si>
  <si>
    <t>固定</t>
  </si>
  <si>
    <t>部分市场化结算</t>
  </si>
  <si>
    <t>预算和结算均按各地市23年B收入到达占比分摊</t>
  </si>
  <si>
    <t>3-2</t>
  </si>
  <si>
    <t>10CW22005F004</t>
  </si>
  <si>
    <t>基础云资源补贴</t>
  </si>
  <si>
    <t>总部统筹结算</t>
  </si>
  <si>
    <t>4</t>
  </si>
  <si>
    <t>10CW069F</t>
  </si>
  <si>
    <t>物联网公司支撑费</t>
  </si>
  <si>
    <t>10CW069F001</t>
  </si>
  <si>
    <t>结算业务技术支撑费</t>
  </si>
  <si>
    <t>4-5</t>
  </si>
  <si>
    <t>10CW069F002</t>
  </si>
  <si>
    <t>千里眼增值服务</t>
  </si>
  <si>
    <t>4-8</t>
  </si>
  <si>
    <t>10CW069F003</t>
  </si>
  <si>
    <t>物联卡结算业务</t>
  </si>
  <si>
    <t>余剑</t>
  </si>
  <si>
    <t>4-7</t>
  </si>
  <si>
    <t>10CW069F004</t>
  </si>
  <si>
    <t>5G专网（OneCyber平台）</t>
  </si>
  <si>
    <t>5G</t>
  </si>
  <si>
    <t>李训文</t>
  </si>
  <si>
    <t>按23年B市场收入占比分摊</t>
  </si>
  <si>
    <t>4-4</t>
  </si>
  <si>
    <t>10CW069F005</t>
  </si>
  <si>
    <t>OneNET基础服务</t>
  </si>
  <si>
    <t>4-3</t>
  </si>
  <si>
    <t>10CW069F006</t>
  </si>
  <si>
    <t>OneNET增值服务</t>
  </si>
  <si>
    <t>刘新明</t>
  </si>
  <si>
    <t>4-2</t>
  </si>
  <si>
    <t>10CW069F007</t>
  </si>
  <si>
    <t>OnePark基础服务</t>
  </si>
  <si>
    <t>4-6</t>
  </si>
  <si>
    <t>10CW069F008</t>
  </si>
  <si>
    <t>千里眼基础服务</t>
  </si>
  <si>
    <t>4-1</t>
  </si>
  <si>
    <t>10CW069F009</t>
  </si>
  <si>
    <t>OnePark增值服务</t>
  </si>
  <si>
    <t>5</t>
  </si>
  <si>
    <t>2210SP24030007ZQ</t>
  </si>
  <si>
    <t>成研支撑服务</t>
  </si>
  <si>
    <t>5-1</t>
  </si>
  <si>
    <t>2210SP24030007ZQ001</t>
  </si>
  <si>
    <t>OneEdu智慧校园云平台</t>
  </si>
  <si>
    <t>和教育</t>
  </si>
  <si>
    <t>解决方案四部</t>
  </si>
  <si>
    <t>黄星克</t>
  </si>
  <si>
    <t>按B收入占比刚性结算</t>
  </si>
  <si>
    <t>5-7</t>
  </si>
  <si>
    <t>2210SP24030007ZQ002</t>
  </si>
  <si>
    <t>教育类产品支撑服务费</t>
  </si>
  <si>
    <t>王艳娟</t>
  </si>
  <si>
    <t>总部结算单</t>
  </si>
  <si>
    <t>OneHealth智慧医疗</t>
  </si>
  <si>
    <t>5-2</t>
  </si>
  <si>
    <t>2210SP24030007ZQ003</t>
  </si>
  <si>
    <t>其他</t>
  </si>
  <si>
    <t>徐文德</t>
  </si>
  <si>
    <t>OneVillage乡村振兴</t>
  </si>
  <si>
    <t>5-5</t>
  </si>
  <si>
    <t>2210SP24030007ZQ004</t>
  </si>
  <si>
    <t>OneTrip</t>
  </si>
  <si>
    <t>解决方案二部</t>
  </si>
  <si>
    <t>鲍镕</t>
  </si>
  <si>
    <t>5-3</t>
  </si>
  <si>
    <t>2210SP24030007ZQ005</t>
  </si>
  <si>
    <t>田恒</t>
  </si>
  <si>
    <t>5-6</t>
  </si>
  <si>
    <t>2210SP24030007ZQ006</t>
  </si>
  <si>
    <t>中移凌云</t>
  </si>
  <si>
    <t>解决方案一部</t>
  </si>
  <si>
    <t>章杰</t>
  </si>
  <si>
    <t>刚性结算</t>
  </si>
  <si>
    <t>-</t>
  </si>
  <si>
    <t>5-4</t>
  </si>
  <si>
    <t>退出</t>
  </si>
  <si>
    <t>智慧校园云平台</t>
  </si>
  <si>
    <t>5-8</t>
  </si>
  <si>
    <t>其他历史onecity</t>
  </si>
  <si>
    <t>6</t>
  </si>
  <si>
    <t>2210SP24030006ZQ</t>
  </si>
  <si>
    <t>上研支撑服务</t>
  </si>
  <si>
    <t>6-3</t>
  </si>
  <si>
    <t>2210SP24030006ZQ001</t>
  </si>
  <si>
    <t>OnePower</t>
  </si>
  <si>
    <t>解决方案三部</t>
  </si>
  <si>
    <t>于丁一</t>
  </si>
  <si>
    <t>6-1</t>
  </si>
  <si>
    <t>2210SP24030006ZQ002</t>
  </si>
  <si>
    <t>OnePoint高精度定位</t>
  </si>
  <si>
    <t>6-2</t>
  </si>
  <si>
    <t>2210SP24030006ZQ003</t>
  </si>
  <si>
    <t>OneTraffic智慧交通</t>
  </si>
  <si>
    <t>6-5</t>
  </si>
  <si>
    <t>2210SP24030006ZQ004</t>
  </si>
  <si>
    <t>中移车队</t>
  </si>
  <si>
    <t>6-4</t>
  </si>
  <si>
    <t>2210SP24030006ZQ005</t>
  </si>
  <si>
    <t>梧桐风控</t>
  </si>
  <si>
    <t>大数据</t>
  </si>
  <si>
    <t>黄天正</t>
  </si>
  <si>
    <t>6-6</t>
  </si>
  <si>
    <t>7</t>
  </si>
  <si>
    <t>2210SP24030005ZQ</t>
  </si>
  <si>
    <t>雄研/中移集成支撑服务</t>
  </si>
  <si>
    <t>7-2</t>
  </si>
  <si>
    <t>2210SP24030005ZQ001</t>
  </si>
  <si>
    <t>智慧党建</t>
  </si>
  <si>
    <t>7-3</t>
  </si>
  <si>
    <t>2210SP24030005ZQ002</t>
  </si>
  <si>
    <t>DICT集中支撑服务/数字政府运营支撑</t>
  </si>
  <si>
    <t>ICT</t>
  </si>
  <si>
    <t>项目管理部</t>
  </si>
  <si>
    <t>丁斌</t>
  </si>
  <si>
    <t>7-4</t>
  </si>
  <si>
    <t>2210SP24030005ZQ003</t>
  </si>
  <si>
    <t>一体化安全运营中心</t>
  </si>
  <si>
    <t>孙政</t>
  </si>
  <si>
    <t>7-1</t>
  </si>
  <si>
    <t>2210SP24030005ZQ004</t>
  </si>
  <si>
    <t>onecity智慧城市</t>
  </si>
  <si>
    <t>10CW057F</t>
  </si>
  <si>
    <t>省内自办业务结算（政企客户部）</t>
  </si>
  <si>
    <t>10CW057F074</t>
  </si>
  <si>
    <t>和对讲</t>
  </si>
  <si>
    <t>10CW057F075</t>
  </si>
  <si>
    <t>2024年全省结算类成本统计表（省内结算到市公司）</t>
  </si>
  <si>
    <t>2024年初
预算</t>
  </si>
  <si>
    <t>结算类别</t>
  </si>
  <si>
    <t>地市结算规则</t>
  </si>
  <si>
    <t>24年
合计</t>
  </si>
  <si>
    <t>陈</t>
  </si>
  <si>
    <t>省内结算项目合计</t>
  </si>
  <si>
    <t>10CW057F001</t>
  </si>
  <si>
    <t>和教育产品内容结算</t>
  </si>
  <si>
    <t>产品结算</t>
  </si>
  <si>
    <t>按实收收入乘以结算比例据实结算</t>
  </si>
  <si>
    <t>10CW057F012</t>
  </si>
  <si>
    <t>集团名片</t>
  </si>
  <si>
    <t>10CW057F016</t>
  </si>
  <si>
    <t>10CW057F017</t>
  </si>
  <si>
    <t>定位通</t>
  </si>
  <si>
    <t>10CW057F018</t>
  </si>
  <si>
    <t>和教育产品系统技术服务费</t>
  </si>
  <si>
    <t>1-15</t>
  </si>
  <si>
    <t>10CW057F027</t>
  </si>
  <si>
    <t>政务通</t>
  </si>
  <si>
    <t>1-19</t>
  </si>
  <si>
    <t>10CW057F029</t>
  </si>
  <si>
    <t>社区戒毒</t>
  </si>
  <si>
    <t>10CW057F038</t>
  </si>
  <si>
    <t>物联网集中化运营</t>
  </si>
  <si>
    <t>10CW057F041</t>
  </si>
  <si>
    <t>NB智能烟感</t>
  </si>
  <si>
    <t>郭宵铜</t>
  </si>
  <si>
    <t>1-8</t>
  </si>
  <si>
    <t>10CW057F042</t>
  </si>
  <si>
    <t>找TA</t>
  </si>
  <si>
    <t>1-9</t>
  </si>
  <si>
    <t>10CW057F043</t>
  </si>
  <si>
    <t>行业视频</t>
  </si>
  <si>
    <t>1-10</t>
  </si>
  <si>
    <t>10CW057F057</t>
  </si>
  <si>
    <t>云端安全管控产品</t>
  </si>
  <si>
    <t>1-18</t>
  </si>
  <si>
    <t>10CW057F060</t>
  </si>
  <si>
    <t>智慧营销</t>
  </si>
  <si>
    <t>1-11</t>
  </si>
  <si>
    <t>10CW057F063</t>
  </si>
  <si>
    <t>文旅数智通</t>
  </si>
  <si>
    <t>1-12</t>
  </si>
  <si>
    <t>10CW057F066</t>
  </si>
  <si>
    <t>互联网精选</t>
  </si>
  <si>
    <t>1-13</t>
  </si>
  <si>
    <t>10CW057F068</t>
  </si>
  <si>
    <t>科研数智通</t>
  </si>
  <si>
    <t>1-14</t>
  </si>
  <si>
    <t>10CW057F071</t>
  </si>
  <si>
    <t>数据安全</t>
  </si>
  <si>
    <t>1-16</t>
  </si>
  <si>
    <t>10CW057F072</t>
  </si>
  <si>
    <t>大数据聚川</t>
  </si>
  <si>
    <t>1-17</t>
  </si>
  <si>
    <t>10CW21014F001</t>
  </si>
  <si>
    <t>云之本</t>
  </si>
  <si>
    <t>10CW068F</t>
  </si>
  <si>
    <t>大数据中心技术支持服务</t>
  </si>
  <si>
    <t>10CW068F-001</t>
  </si>
  <si>
    <t>大数据对外产品优化及运营支撑</t>
  </si>
  <si>
    <t>10CW23004F</t>
  </si>
  <si>
    <t>能力开放产品运营</t>
  </si>
  <si>
    <t>10CW23004F001</t>
  </si>
  <si>
    <t>运营支撑服务</t>
  </si>
  <si>
    <t>10CW23004F003</t>
  </si>
  <si>
    <t>防范治理电信网络诈骗运营支撑服务</t>
  </si>
  <si>
    <t>集团语音</t>
  </si>
  <si>
    <t>10CW23004F004</t>
  </si>
  <si>
    <t>防骚扰投诉运营支撑服务</t>
  </si>
  <si>
    <t>10ZQ22001F</t>
  </si>
  <si>
    <t>华为CDN技术支撑费成本项目</t>
  </si>
  <si>
    <t>10ZQ22001F001</t>
  </si>
  <si>
    <t>胡光远</t>
  </si>
  <si>
    <t>10CW18001F</t>
  </si>
  <si>
    <t>第三方稽核</t>
  </si>
  <si>
    <t>10CW18001F002</t>
  </si>
  <si>
    <t>政企业务集中稽核</t>
  </si>
  <si>
    <t>通信与信息服务成本-其他</t>
  </si>
  <si>
    <t>业务管理部</t>
  </si>
  <si>
    <t>陈卓政</t>
  </si>
  <si>
    <t>业务结算</t>
  </si>
  <si>
    <t>10CW19006F</t>
  </si>
  <si>
    <t>集团三类人物满意度提升项目</t>
  </si>
  <si>
    <t>10CW19006F001</t>
  </si>
  <si>
    <t>政企产品流程支撑项目</t>
  </si>
  <si>
    <t>通信与信息服务成本-热线服务费、销售费用-业务宣传费-营销热线费、销售费用-欠费催缴费</t>
  </si>
  <si>
    <t>魏昭倩</t>
  </si>
  <si>
    <t>10CW20012F</t>
  </si>
  <si>
    <t>5G消息内容审核项目</t>
  </si>
  <si>
    <t>10CW20012F001</t>
  </si>
  <si>
    <t>5G消息内容审核</t>
  </si>
  <si>
    <t>10CW21012F</t>
  </si>
  <si>
    <t>集团客户防骚扰服务项目</t>
  </si>
  <si>
    <t>10CW21012F001</t>
  </si>
  <si>
    <t>10CW22003F</t>
  </si>
  <si>
    <t>语音管控平台运营维护项目</t>
  </si>
  <si>
    <t>10CW22003F001</t>
  </si>
  <si>
    <t>政企语音管控</t>
  </si>
  <si>
    <t>2210SP23100001ZQ</t>
  </si>
  <si>
    <t>安全服务类支撑项目</t>
  </si>
  <si>
    <t>2210SP23100001ZQ01</t>
  </si>
  <si>
    <t>崔振</t>
  </si>
  <si>
    <t>2210SP24030008ZQ</t>
  </si>
  <si>
    <t>信息机维护项目</t>
  </si>
  <si>
    <t>2210SP24030008ZQ001</t>
  </si>
  <si>
    <t>2210SP24030010ZQ</t>
  </si>
  <si>
    <t>短彩信新形态产品服务</t>
  </si>
  <si>
    <t>2210SP24030010ZQ001</t>
  </si>
  <si>
    <t>2210SP24030009ZQ</t>
  </si>
  <si>
    <t>广电网间短信结算</t>
  </si>
  <si>
    <t>2210SP24030009ZQ001</t>
  </si>
  <si>
    <t>通信与信息服务成本-网间结算支出</t>
  </si>
  <si>
    <t>2210SP24050001ZQ</t>
  </si>
  <si>
    <t>政采云结算</t>
  </si>
  <si>
    <t>2210SP24050001ZQ001</t>
  </si>
  <si>
    <t>生态渠道部</t>
  </si>
  <si>
    <t>刘旖旎</t>
  </si>
  <si>
    <t>2277SP23070002ZQ</t>
  </si>
  <si>
    <t>亚运省专项目分摊</t>
  </si>
  <si>
    <t>24年取消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</si>
</sst>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_ \¥* #,##0.00_ ;_ \¥* \-#,##0.00_ ;_ \¥* &quot;-&quot;??_ ;_ @_ "/>
    <numFmt numFmtId="178" formatCode="#,##0_ "/>
    <numFmt numFmtId="179" formatCode="0.0%"/>
    <numFmt numFmtId="180" formatCode="#,##0.0_ "/>
    <numFmt numFmtId="181" formatCode="_ * #,##0_ ;_ * \-#,##0_ ;_ * &quot;-&quot;??_ ;_ @_ "/>
    <numFmt numFmtId="182" formatCode="0_ "/>
    <numFmt numFmtId="183" formatCode="0.00_ "/>
    <numFmt numFmtId="184" formatCode="_ * #,##0.0_ ;_ * \-#,##0.0_ ;_ * &quot;-&quot;??.0_ ;_ @_ "/>
    <numFmt numFmtId="185" formatCode="0.0_ "/>
    <numFmt numFmtId="186" formatCode="_(* #,##0_);_(* \(#,##0\);_(* &quot;-&quot;??_);_(@_)"/>
  </numFmts>
  <fonts count="42">
    <font>
      <sz val="11"/>
      <color theme="1"/>
      <name val="宋体"/>
      <charset val="134"/>
      <scheme val="minor"/>
    </font>
    <font>
      <b/>
      <sz val="14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0"/>
      <color indexed="8"/>
      <name val="微软雅黑"/>
      <charset val="134"/>
    </font>
    <font>
      <sz val="11"/>
      <color rgb="FFFF0000"/>
      <name val="微软雅黑"/>
      <charset val="134"/>
    </font>
    <font>
      <sz val="10"/>
      <name val="微软雅黑"/>
      <charset val="134"/>
    </font>
    <font>
      <b/>
      <sz val="10"/>
      <name val="宋体"/>
      <charset val="134"/>
    </font>
    <font>
      <sz val="11"/>
      <name val="Calibri"/>
      <charset val="134"/>
    </font>
    <font>
      <sz val="10"/>
      <name val="Calibri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b/>
      <sz val="16"/>
      <color rgb="FF000000"/>
      <name val="微软雅黑"/>
      <charset val="134"/>
    </font>
    <font>
      <sz val="10"/>
      <color rgb="FF000000"/>
      <name val="微软雅黑"/>
      <charset val="134"/>
    </font>
    <font>
      <sz val="11"/>
      <color indexed="8"/>
      <name val="微软雅黑"/>
      <charset val="134"/>
    </font>
    <font>
      <b/>
      <sz val="10"/>
      <color rgb="FF000000"/>
      <name val="微软雅黑"/>
      <charset val="134"/>
    </font>
    <font>
      <b/>
      <sz val="10"/>
      <name val="微软雅黑"/>
      <charset val="134"/>
    </font>
    <font>
      <sz val="10"/>
      <color rgb="FFFF0000"/>
      <name val="微软雅黑"/>
      <charset val="134"/>
    </font>
    <font>
      <sz val="10.5"/>
      <color theme="1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3" borderId="6" applyNumberFormat="0" applyAlignment="0" applyProtection="0">
      <alignment vertical="center"/>
    </xf>
    <xf numFmtId="0" fontId="30" fillId="14" borderId="7" applyNumberFormat="0" applyAlignment="0" applyProtection="0">
      <alignment vertical="center"/>
    </xf>
    <xf numFmtId="0" fontId="31" fillId="14" borderId="6" applyNumberFormat="0" applyAlignment="0" applyProtection="0">
      <alignment vertical="center"/>
    </xf>
    <xf numFmtId="0" fontId="32" fillId="15" borderId="8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0" fillId="0" borderId="0">
      <alignment vertical="center"/>
    </xf>
    <xf numFmtId="9" fontId="4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40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2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176" fontId="6" fillId="0" borderId="1" xfId="0" applyNumberFormat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Alignment="1">
      <alignment horizontal="left" vertical="center"/>
    </xf>
    <xf numFmtId="178" fontId="3" fillId="3" borderId="1" xfId="0" applyNumberFormat="1" applyFont="1" applyFill="1" applyBorder="1" applyAlignment="1">
      <alignment horizontal="center" vertical="center" wrapText="1"/>
    </xf>
    <xf numFmtId="178" fontId="5" fillId="4" borderId="1" xfId="1" applyNumberFormat="1" applyFont="1" applyFill="1" applyBorder="1" applyAlignment="1">
      <alignment horizontal="right" vertical="center"/>
    </xf>
    <xf numFmtId="179" fontId="5" fillId="4" borderId="1" xfId="3" applyNumberFormat="1" applyFont="1" applyFill="1" applyBorder="1" applyAlignment="1">
      <alignment horizontal="right" vertical="center"/>
    </xf>
    <xf numFmtId="178" fontId="5" fillId="2" borderId="1" xfId="1" applyNumberFormat="1" applyFont="1" applyFill="1" applyBorder="1" applyAlignment="1">
      <alignment horizontal="right" vertical="center"/>
    </xf>
    <xf numFmtId="10" fontId="5" fillId="2" borderId="1" xfId="3" applyNumberFormat="1" applyFont="1" applyFill="1" applyBorder="1" applyAlignment="1">
      <alignment horizontal="right" vertical="center"/>
    </xf>
    <xf numFmtId="178" fontId="5" fillId="0" borderId="1" xfId="1" applyNumberFormat="1" applyFont="1" applyFill="1" applyBorder="1" applyAlignment="1">
      <alignment horizontal="right" vertical="center"/>
    </xf>
    <xf numFmtId="10" fontId="5" fillId="0" borderId="1" xfId="3" applyNumberFormat="1" applyFont="1" applyFill="1" applyBorder="1" applyAlignment="1">
      <alignment horizontal="right" vertical="center"/>
    </xf>
    <xf numFmtId="178" fontId="6" fillId="0" borderId="1" xfId="0" applyNumberFormat="1" applyFont="1" applyFill="1" applyBorder="1" applyAlignment="1">
      <alignment vertical="center"/>
    </xf>
    <xf numFmtId="178" fontId="8" fillId="0" borderId="1" xfId="1" applyNumberFormat="1" applyFont="1" applyFill="1" applyBorder="1" applyAlignment="1">
      <alignment vertical="center"/>
    </xf>
    <xf numFmtId="179" fontId="5" fillId="2" borderId="1" xfId="3" applyNumberFormat="1" applyFont="1" applyFill="1" applyBorder="1" applyAlignment="1">
      <alignment horizontal="right" vertical="center"/>
    </xf>
    <xf numFmtId="178" fontId="0" fillId="0" borderId="0" xfId="3" applyNumberFormat="1" applyFont="1">
      <alignment vertical="center"/>
    </xf>
    <xf numFmtId="179" fontId="2" fillId="0" borderId="0" xfId="3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9" fontId="3" fillId="3" borderId="1" xfId="3" applyNumberFormat="1" applyFont="1" applyFill="1" applyBorder="1" applyAlignment="1">
      <alignment horizontal="center" vertical="center" wrapText="1"/>
    </xf>
    <xf numFmtId="180" fontId="4" fillId="4" borderId="1" xfId="1" applyNumberFormat="1" applyFont="1" applyFill="1" applyBorder="1">
      <alignment vertical="center"/>
    </xf>
    <xf numFmtId="178" fontId="4" fillId="4" borderId="1" xfId="1" applyNumberFormat="1" applyFont="1" applyFill="1" applyBorder="1">
      <alignment vertical="center"/>
    </xf>
    <xf numFmtId="180" fontId="4" fillId="2" borderId="1" xfId="1" applyNumberFormat="1" applyFont="1" applyFill="1" applyBorder="1">
      <alignment vertical="center"/>
    </xf>
    <xf numFmtId="178" fontId="4" fillId="2" borderId="1" xfId="1" applyNumberFormat="1" applyFont="1" applyFill="1" applyBorder="1">
      <alignment vertical="center"/>
    </xf>
    <xf numFmtId="179" fontId="5" fillId="0" borderId="1" xfId="3" applyNumberFormat="1" applyFont="1" applyFill="1" applyBorder="1" applyAlignment="1">
      <alignment horizontal="right" vertical="center"/>
    </xf>
    <xf numFmtId="180" fontId="4" fillId="0" borderId="1" xfId="1" applyNumberFormat="1" applyFont="1" applyFill="1" applyBorder="1">
      <alignment vertical="center"/>
    </xf>
    <xf numFmtId="178" fontId="4" fillId="0" borderId="1" xfId="0" applyNumberFormat="1" applyFont="1" applyFill="1" applyBorder="1">
      <alignment vertical="center"/>
    </xf>
    <xf numFmtId="180" fontId="4" fillId="0" borderId="1" xfId="0" applyNumberFormat="1" applyFont="1" applyFill="1" applyBorder="1">
      <alignment vertical="center"/>
    </xf>
    <xf numFmtId="181" fontId="4" fillId="0" borderId="1" xfId="0" applyNumberFormat="1" applyFont="1" applyFill="1" applyBorder="1">
      <alignment vertical="center"/>
    </xf>
    <xf numFmtId="178" fontId="4" fillId="2" borderId="1" xfId="0" applyNumberFormat="1" applyFont="1" applyFill="1" applyBorder="1">
      <alignment vertical="center"/>
    </xf>
    <xf numFmtId="180" fontId="4" fillId="2" borderId="1" xfId="0" applyNumberFormat="1" applyFont="1" applyFill="1" applyBorder="1">
      <alignment vertical="center"/>
    </xf>
    <xf numFmtId="181" fontId="4" fillId="2" borderId="1" xfId="0" applyNumberFormat="1" applyFont="1" applyFill="1" applyBorder="1">
      <alignment vertical="center"/>
    </xf>
    <xf numFmtId="0" fontId="4" fillId="0" borderId="1" xfId="0" applyFont="1" applyFill="1" applyBorder="1">
      <alignment vertical="center"/>
    </xf>
    <xf numFmtId="182" fontId="4" fillId="2" borderId="1" xfId="0" applyNumberFormat="1" applyFont="1" applyFill="1" applyBorder="1">
      <alignment vertical="center"/>
    </xf>
    <xf numFmtId="0" fontId="4" fillId="4" borderId="1" xfId="0" applyFont="1" applyFill="1" applyBorder="1">
      <alignment vertical="center"/>
    </xf>
    <xf numFmtId="182" fontId="4" fillId="4" borderId="1" xfId="0" applyNumberFormat="1" applyFont="1" applyFill="1" applyBorder="1">
      <alignment vertical="center"/>
    </xf>
    <xf numFmtId="183" fontId="4" fillId="4" borderId="1" xfId="0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184" fontId="4" fillId="2" borderId="1" xfId="1" applyNumberFormat="1" applyFont="1" applyFill="1" applyBorder="1">
      <alignment vertical="center"/>
    </xf>
    <xf numFmtId="185" fontId="4" fillId="0" borderId="1" xfId="0" applyNumberFormat="1" applyFont="1" applyFill="1" applyBorder="1">
      <alignment vertical="center"/>
    </xf>
    <xf numFmtId="182" fontId="4" fillId="0" borderId="1" xfId="0" applyNumberFormat="1" applyFont="1" applyFill="1" applyBorder="1">
      <alignment vertical="center"/>
    </xf>
    <xf numFmtId="184" fontId="4" fillId="0" borderId="1" xfId="1" applyNumberFormat="1" applyFont="1" applyFill="1" applyBorder="1">
      <alignment vertical="center"/>
    </xf>
    <xf numFmtId="185" fontId="4" fillId="2" borderId="1" xfId="0" applyNumberFormat="1" applyFont="1" applyFill="1" applyBorder="1">
      <alignment vertical="center"/>
    </xf>
    <xf numFmtId="0" fontId="9" fillId="6" borderId="1" xfId="0" applyFont="1" applyFill="1" applyBorder="1" applyAlignment="1">
      <alignment horizontal="center" vertical="center" wrapText="1"/>
    </xf>
    <xf numFmtId="9" fontId="9" fillId="6" borderId="1" xfId="3" applyFont="1" applyFill="1" applyBorder="1" applyAlignment="1">
      <alignment horizontal="center" vertical="center" wrapText="1"/>
    </xf>
    <xf numFmtId="9" fontId="4" fillId="4" borderId="1" xfId="3" applyFont="1" applyFill="1" applyBorder="1">
      <alignment vertical="center"/>
    </xf>
    <xf numFmtId="179" fontId="4" fillId="2" borderId="1" xfId="3" applyNumberFormat="1" applyFont="1" applyFill="1" applyBorder="1">
      <alignment vertical="center"/>
    </xf>
    <xf numFmtId="182" fontId="8" fillId="2" borderId="1" xfId="1" applyNumberFormat="1" applyFont="1" applyFill="1" applyBorder="1" applyAlignment="1">
      <alignment horizontal="center" vertical="center"/>
    </xf>
    <xf numFmtId="182" fontId="8" fillId="2" borderId="1" xfId="3" applyNumberFormat="1" applyFont="1" applyFill="1" applyBorder="1" applyAlignment="1">
      <alignment horizontal="center" vertical="center"/>
    </xf>
    <xf numFmtId="179" fontId="4" fillId="0" borderId="1" xfId="3" applyNumberFormat="1" applyFont="1" applyFill="1" applyBorder="1">
      <alignment vertical="center"/>
    </xf>
    <xf numFmtId="182" fontId="8" fillId="0" borderId="1" xfId="0" applyNumberFormat="1" applyFont="1" applyFill="1" applyBorder="1" applyAlignment="1">
      <alignment horizontal="center"/>
    </xf>
    <xf numFmtId="182" fontId="8" fillId="7" borderId="1" xfId="3" applyNumberFormat="1" applyFont="1" applyFill="1" applyBorder="1" applyAlignment="1">
      <alignment horizontal="center" vertical="center"/>
    </xf>
    <xf numFmtId="182" fontId="10" fillId="0" borderId="0" xfId="0" applyNumberFormat="1" applyFont="1" applyFill="1" applyAlignment="1">
      <alignment horizontal="center"/>
    </xf>
    <xf numFmtId="182" fontId="8" fillId="2" borderId="1" xfId="0" applyNumberFormat="1" applyFont="1" applyFill="1" applyBorder="1" applyAlignment="1">
      <alignment horizontal="center"/>
    </xf>
    <xf numFmtId="4" fontId="11" fillId="0" borderId="0" xfId="0" applyNumberFormat="1" applyFont="1" applyFill="1" applyAlignment="1"/>
    <xf numFmtId="0" fontId="11" fillId="0" borderId="0" xfId="0" applyFont="1" applyFill="1" applyAlignment="1"/>
    <xf numFmtId="182" fontId="10" fillId="0" borderId="0" xfId="0" applyNumberFormat="1" applyFont="1" applyFill="1" applyAlignment="1"/>
    <xf numFmtId="0" fontId="12" fillId="2" borderId="1" xfId="0" applyFont="1" applyFill="1" applyBorder="1" applyAlignment="1">
      <alignment horizontal="center" vertical="center"/>
    </xf>
    <xf numFmtId="43" fontId="12" fillId="2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3" fontId="13" fillId="0" borderId="1" xfId="0" applyNumberFormat="1" applyFont="1" applyFill="1" applyBorder="1" applyAlignment="1">
      <alignment horizontal="center" vertical="center"/>
    </xf>
    <xf numFmtId="43" fontId="0" fillId="0" borderId="0" xfId="0" applyNumberFormat="1" applyFont="1" applyFill="1">
      <alignment vertical="center"/>
    </xf>
    <xf numFmtId="182" fontId="8" fillId="2" borderId="2" xfId="3" applyNumberFormat="1" applyFont="1" applyFill="1" applyBorder="1" applyAlignment="1">
      <alignment horizontal="center" vertical="center"/>
    </xf>
    <xf numFmtId="182" fontId="12" fillId="2" borderId="1" xfId="0" applyNumberFormat="1" applyFont="1" applyFill="1" applyBorder="1" applyAlignment="1">
      <alignment horizontal="center" vertical="center"/>
    </xf>
    <xf numFmtId="182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182" fontId="8" fillId="7" borderId="2" xfId="3" applyNumberFormat="1" applyFont="1" applyFill="1" applyBorder="1" applyAlignment="1">
      <alignment horizontal="center" vertical="center"/>
    </xf>
    <xf numFmtId="182" fontId="12" fillId="0" borderId="1" xfId="0" applyNumberFormat="1" applyFont="1" applyFill="1" applyBorder="1" applyAlignment="1">
      <alignment horizontal="center" vertical="center" wrapText="1"/>
    </xf>
    <xf numFmtId="182" fontId="0" fillId="0" borderId="1" xfId="0" applyNumberFormat="1" applyFont="1" applyFill="1" applyBorder="1" applyAlignment="1">
      <alignment horizontal="center" vertical="center"/>
    </xf>
    <xf numFmtId="182" fontId="8" fillId="0" borderId="1" xfId="0" applyNumberFormat="1" applyFont="1" applyFill="1" applyBorder="1" applyAlignment="1">
      <alignment horizontal="center" vertical="center" wrapText="1"/>
    </xf>
    <xf numFmtId="182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82" fontId="12" fillId="2" borderId="1" xfId="0" applyNumberFormat="1" applyFont="1" applyFill="1" applyBorder="1" applyAlignment="1">
      <alignment horizontal="center" vertical="center" wrapText="1"/>
    </xf>
    <xf numFmtId="182" fontId="10" fillId="0" borderId="1" xfId="0" applyNumberFormat="1" applyFont="1" applyFill="1" applyBorder="1" applyAlignment="1"/>
    <xf numFmtId="0" fontId="12" fillId="2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9" fontId="0" fillId="0" borderId="0" xfId="3">
      <alignment vertical="center"/>
    </xf>
    <xf numFmtId="0" fontId="12" fillId="0" borderId="0" xfId="0" applyFont="1" applyFill="1" applyAlignment="1">
      <alignment vertical="center" wrapText="1"/>
    </xf>
    <xf numFmtId="49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78" fontId="15" fillId="0" borderId="1" xfId="0" applyNumberFormat="1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 wrapText="1"/>
    </xf>
    <xf numFmtId="182" fontId="4" fillId="0" borderId="1" xfId="0" applyNumberFormat="1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86" fontId="8" fillId="0" borderId="1" xfId="1" applyNumberFormat="1" applyFont="1" applyFill="1" applyBorder="1" applyAlignment="1">
      <alignment vertical="center"/>
    </xf>
    <xf numFmtId="178" fontId="8" fillId="0" borderId="1" xfId="0" applyNumberFormat="1" applyFont="1" applyFill="1" applyBorder="1" applyAlignment="1">
      <alignment vertical="center"/>
    </xf>
    <xf numFmtId="0" fontId="16" fillId="8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81" fontId="5" fillId="4" borderId="1" xfId="1" applyNumberFormat="1" applyFont="1" applyFill="1" applyBorder="1" applyAlignment="1">
      <alignment horizontal="right" vertical="center"/>
    </xf>
    <xf numFmtId="181" fontId="5" fillId="8" borderId="1" xfId="1" applyNumberFormat="1" applyFont="1" applyFill="1" applyBorder="1" applyAlignment="1">
      <alignment horizontal="right" vertical="center"/>
    </xf>
    <xf numFmtId="179" fontId="5" fillId="8" borderId="1" xfId="3" applyNumberFormat="1" applyFont="1" applyFill="1" applyBorder="1" applyAlignment="1">
      <alignment horizontal="right" vertical="center"/>
    </xf>
    <xf numFmtId="181" fontId="5" fillId="0" borderId="1" xfId="1" applyNumberFormat="1" applyFont="1" applyFill="1" applyBorder="1" applyAlignment="1">
      <alignment horizontal="right" vertical="center"/>
    </xf>
    <xf numFmtId="182" fontId="0" fillId="0" borderId="0" xfId="0" applyNumberFormat="1">
      <alignment vertical="center"/>
    </xf>
    <xf numFmtId="181" fontId="0" fillId="0" borderId="0" xfId="1" applyNumberFormat="1" applyFont="1">
      <alignment vertical="center"/>
    </xf>
    <xf numFmtId="182" fontId="0" fillId="0" borderId="1" xfId="0" applyNumberFormat="1" applyBorder="1">
      <alignment vertical="center"/>
    </xf>
    <xf numFmtId="179" fontId="0" fillId="0" borderId="1" xfId="3" applyNumberFormat="1" applyFont="1" applyBorder="1">
      <alignment vertical="center"/>
    </xf>
    <xf numFmtId="183" fontId="0" fillId="0" borderId="1" xfId="0" applyNumberFormat="1" applyBorder="1">
      <alignment vertical="center"/>
    </xf>
    <xf numFmtId="0" fontId="17" fillId="0" borderId="0" xfId="0" applyFont="1" applyAlignment="1">
      <alignment horizontal="center" vertical="center"/>
    </xf>
    <xf numFmtId="181" fontId="4" fillId="4" borderId="1" xfId="1" applyNumberFormat="1" applyFont="1" applyFill="1" applyBorder="1">
      <alignment vertical="center"/>
    </xf>
    <xf numFmtId="178" fontId="5" fillId="4" borderId="1" xfId="1" applyNumberFormat="1" applyFont="1" applyFill="1" applyBorder="1" applyAlignment="1">
      <alignment horizontal="center" vertical="center"/>
    </xf>
    <xf numFmtId="181" fontId="4" fillId="8" borderId="1" xfId="1" applyNumberFormat="1" applyFont="1" applyFill="1" applyBorder="1">
      <alignment vertical="center"/>
    </xf>
    <xf numFmtId="178" fontId="5" fillId="8" borderId="1" xfId="1" applyNumberFormat="1" applyFont="1" applyFill="1" applyBorder="1" applyAlignment="1">
      <alignment horizontal="center" vertical="center"/>
    </xf>
    <xf numFmtId="181" fontId="4" fillId="0" borderId="1" xfId="1" applyNumberFormat="1" applyFont="1" applyFill="1" applyBorder="1">
      <alignment vertical="center"/>
    </xf>
    <xf numFmtId="181" fontId="4" fillId="7" borderId="1" xfId="1" applyNumberFormat="1" applyFont="1" applyFill="1" applyBorder="1">
      <alignment vertical="center"/>
    </xf>
    <xf numFmtId="178" fontId="4" fillId="0" borderId="1" xfId="1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8" fontId="4" fillId="8" borderId="1" xfId="1" applyNumberFormat="1" applyFont="1" applyFill="1" applyBorder="1" applyAlignment="1">
      <alignment horizontal="center" vertical="center"/>
    </xf>
    <xf numFmtId="181" fontId="4" fillId="7" borderId="1" xfId="1" applyNumberFormat="1" applyFont="1" applyFill="1" applyBorder="1" applyAlignment="1">
      <alignment vertical="center" wrapText="1"/>
    </xf>
    <xf numFmtId="178" fontId="4" fillId="8" borderId="1" xfId="0" applyNumberFormat="1" applyFont="1" applyFill="1" applyBorder="1" applyAlignment="1">
      <alignment horizontal="center" vertical="center"/>
    </xf>
    <xf numFmtId="183" fontId="0" fillId="0" borderId="0" xfId="0" applyNumberFormat="1">
      <alignment vertical="center"/>
    </xf>
    <xf numFmtId="0" fontId="3" fillId="3" borderId="1" xfId="0" applyFont="1" applyFill="1" applyBorder="1" applyAlignment="1">
      <alignment horizontal="right" vertical="center" wrapText="1"/>
    </xf>
    <xf numFmtId="0" fontId="18" fillId="6" borderId="1" xfId="0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right" vertical="center"/>
    </xf>
    <xf numFmtId="179" fontId="4" fillId="4" borderId="1" xfId="3" applyNumberFormat="1" applyFont="1" applyFill="1" applyBorder="1">
      <alignment vertical="center"/>
    </xf>
    <xf numFmtId="182" fontId="12" fillId="0" borderId="1" xfId="0" applyNumberFormat="1" applyFont="1" applyFill="1" applyBorder="1" applyAlignment="1">
      <alignment horizontal="center" vertical="center"/>
    </xf>
    <xf numFmtId="182" fontId="12" fillId="0" borderId="1" xfId="3" applyNumberFormat="1" applyFont="1" applyFill="1" applyBorder="1" applyAlignment="1">
      <alignment horizontal="center" vertical="center"/>
    </xf>
    <xf numFmtId="182" fontId="19" fillId="0" borderId="1" xfId="0" applyNumberFormat="1" applyFont="1" applyFill="1" applyBorder="1" applyAlignment="1">
      <alignment horizontal="center"/>
    </xf>
    <xf numFmtId="182" fontId="19" fillId="0" borderId="1" xfId="0" applyNumberFormat="1" applyFont="1" applyFill="1" applyBorder="1" applyAlignment="1">
      <alignment horizontal="center" vertical="center"/>
    </xf>
    <xf numFmtId="182" fontId="19" fillId="9" borderId="1" xfId="0" applyNumberFormat="1" applyFont="1" applyFill="1" applyBorder="1" applyAlignment="1">
      <alignment horizontal="center"/>
    </xf>
    <xf numFmtId="182" fontId="8" fillId="9" borderId="1" xfId="0" applyNumberFormat="1" applyFont="1" applyFill="1" applyBorder="1" applyAlignment="1">
      <alignment horizontal="center"/>
    </xf>
    <xf numFmtId="182" fontId="19" fillId="10" borderId="1" xfId="0" applyNumberFormat="1" applyFont="1" applyFill="1" applyBorder="1" applyAlignment="1">
      <alignment horizontal="center"/>
    </xf>
    <xf numFmtId="182" fontId="8" fillId="10" borderId="1" xfId="0" applyNumberFormat="1" applyFont="1" applyFill="1" applyBorder="1" applyAlignment="1">
      <alignment horizontal="center"/>
    </xf>
    <xf numFmtId="185" fontId="12" fillId="0" borderId="1" xfId="0" applyNumberFormat="1" applyFont="1" applyFill="1" applyBorder="1" applyAlignment="1">
      <alignment horizontal="center" vertical="center"/>
    </xf>
    <xf numFmtId="185" fontId="12" fillId="0" borderId="1" xfId="3" applyNumberFormat="1" applyFont="1" applyFill="1" applyBorder="1" applyAlignment="1">
      <alignment horizontal="center" vertical="center"/>
    </xf>
    <xf numFmtId="185" fontId="8" fillId="0" borderId="1" xfId="0" applyNumberFormat="1" applyFont="1" applyFill="1" applyBorder="1" applyAlignment="1">
      <alignment horizontal="center"/>
    </xf>
    <xf numFmtId="185" fontId="8" fillId="10" borderId="1" xfId="0" applyNumberFormat="1" applyFont="1" applyFill="1" applyBorder="1" applyAlignment="1">
      <alignment horizontal="center"/>
    </xf>
    <xf numFmtId="184" fontId="5" fillId="4" borderId="1" xfId="1" applyNumberFormat="1" applyFont="1" applyFill="1" applyBorder="1" applyAlignment="1">
      <alignment horizontal="right" vertical="center"/>
    </xf>
    <xf numFmtId="4" fontId="10" fillId="0" borderId="1" xfId="0" applyNumberFormat="1" applyFont="1" applyFill="1" applyBorder="1" applyAlignment="1"/>
    <xf numFmtId="0" fontId="10" fillId="0" borderId="1" xfId="0" applyFont="1" applyFill="1" applyBorder="1" applyAlignment="1"/>
    <xf numFmtId="9" fontId="18" fillId="6" borderId="1" xfId="3" applyFont="1" applyFill="1" applyBorder="1" applyAlignment="1">
      <alignment horizontal="center" vertical="center" wrapText="1"/>
    </xf>
    <xf numFmtId="4" fontId="20" fillId="11" borderId="0" xfId="0" applyNumberFormat="1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3 2" xfId="49"/>
    <cellStyle name="百分比 2" xfId="50"/>
    <cellStyle name="百分比 4" xfId="51"/>
    <cellStyle name="常规 9" xfId="52"/>
    <cellStyle name="常规 2 2 2" xfId="53"/>
    <cellStyle name="常规 2 2" xfId="54"/>
    <cellStyle name="百分比 3" xfId="55"/>
    <cellStyle name="常规 2" xfId="56"/>
    <cellStyle name="常规 3" xfId="57"/>
    <cellStyle name="常规 4" xfId="58"/>
    <cellStyle name="千位分隔 2" xfId="59"/>
    <cellStyle name="常规 4 2" xfId="60"/>
    <cellStyle name="千位分隔 2 2" xfId="61"/>
    <cellStyle name="常规 5" xfId="62"/>
    <cellStyle name="千位分隔 3" xfId="63"/>
    <cellStyle name="千位分隔 4" xfId="64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5105;&#30340;&#37239;&#30424;\360&#20113;&#30424;\00&#24066;&#22330;&#37096;&#24037;&#20316;\03&#25104;&#26412;&#39044;&#31639;\2016&#24180;&#39044;&#31639;&#31649;&#29702;\2016&#36130;&#21153;&#19979;&#36798;\2016&#24180;&#24230;&#27993;&#27743;&#24066;&#22330;&#32463;&#33829;&#37096;&#39033;&#30446;&#25209;&#37327;&#35843;&#25972;&#20449;&#24687;&#21015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填写说明"/>
      <sheetName val="表1-预算基本信息"/>
      <sheetName val="表2-业务活动分解"/>
      <sheetName val="表3-预算使用部门"/>
      <sheetName val="表4-成本预算"/>
      <sheetName val="基础数据-id"/>
      <sheetName val="用户-部门"/>
      <sheetName val="末级业务活动、预算科目、会计科目映射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54"/>
  <sheetViews>
    <sheetView zoomScale="90" zoomScaleNormal="90" workbookViewId="0">
      <pane xSplit="6" ySplit="2" topLeftCell="G3" activePane="bottomRight" state="frozen"/>
      <selection/>
      <selection pane="topRight"/>
      <selection pane="bottomLeft"/>
      <selection pane="bottomRight" activeCell="F8" sqref="F8"/>
    </sheetView>
  </sheetViews>
  <sheetFormatPr defaultColWidth="9" defaultRowHeight="13.85"/>
  <cols>
    <col min="1" max="1" width="11.5309734513274" customWidth="1"/>
    <col min="2" max="2" width="14.4513274336283" customWidth="1"/>
    <col min="3" max="3" width="19.9823008849558" customWidth="1"/>
    <col min="4" max="4" width="24.7256637168142" customWidth="1"/>
    <col min="5" max="5" width="30.0353982300885" customWidth="1"/>
    <col min="6" max="10" width="20.7079646017699" customWidth="1"/>
    <col min="11" max="11" width="13.7433628318584" customWidth="1"/>
    <col min="12" max="12" width="10.7433628318584" customWidth="1"/>
    <col min="13" max="13" width="13.1946902654867" customWidth="1"/>
    <col min="14" max="14" width="11.5486725663717" customWidth="1"/>
    <col min="15" max="15" width="12.6283185840708" customWidth="1"/>
    <col min="16" max="16" width="15.0884955752212" customWidth="1"/>
    <col min="17" max="17" width="12.6283185840708" customWidth="1"/>
    <col min="18" max="18" width="10.6283185840708" customWidth="1"/>
    <col min="19" max="19" width="21.9469026548673" customWidth="1"/>
    <col min="20" max="20" width="22.7787610619469" customWidth="1"/>
    <col min="21" max="21" width="10" customWidth="1"/>
    <col min="22" max="32" width="9" customWidth="1"/>
    <col min="33" max="33" width="15.5929203539823" customWidth="1"/>
    <col min="34" max="34" width="19.1681415929204" customWidth="1"/>
    <col min="35" max="36" width="12.8849557522124" customWidth="1"/>
    <col min="37" max="37" width="11.8761061946903" customWidth="1"/>
    <col min="38" max="38" width="14.1150442477876"/>
    <col min="39" max="39" width="13.9557522123894"/>
    <col min="40" max="40" width="14.7345132743363"/>
    <col min="41" max="42" width="13.5486725663717"/>
    <col min="43" max="43" width="10.0265486725664" style="98"/>
    <col min="44" max="45" width="13.5486725663717"/>
    <col min="46" max="46" width="10.0265486725664" style="98"/>
    <col min="47" max="48" width="13.5398230088496"/>
    <col min="49" max="49" width="10.0265486725664" style="98"/>
    <col min="50" max="50" width="13.5398230088496"/>
    <col min="51" max="51" width="12.353982300885"/>
    <col min="52" max="52" width="9.69911504424779" style="98"/>
    <col min="53" max="53" width="13.5486725663717"/>
    <col min="54" max="54" width="12.353982300885"/>
    <col min="55" max="55" width="10.0265486725664" style="98"/>
    <col min="56" max="56" width="13.9557522123894"/>
    <col min="57" max="57" width="13.5486725663717"/>
    <col min="58" max="58" width="10.0265486725664" style="98"/>
    <col min="59" max="59" width="13.5398230088496"/>
    <col min="60" max="60" width="12.353982300885"/>
    <col min="61" max="61" width="9.69911504424779" style="98"/>
    <col min="62" max="63" width="12.353982300885"/>
    <col min="64" max="64" width="10.0265486725664" style="98"/>
    <col min="65" max="66" width="13.5398230088496"/>
    <col min="67" max="67" width="10.0265486725664" style="98"/>
    <col min="68" max="69" width="12.353982300885"/>
    <col min="70" max="71" width="10.0265486725664" style="98"/>
    <col min="72" max="72" width="11.9203539823009" style="98"/>
    <col min="73" max="73" width="10.0265486725664" style="98"/>
    <col min="74" max="74" width="20.1504424778761" style="99" customWidth="1"/>
  </cols>
  <sheetData>
    <row r="1" customFormat="1" ht="22.85" spans="1:74">
      <c r="A1" s="100" t="s">
        <v>0</v>
      </c>
      <c r="B1" s="101"/>
      <c r="C1" s="102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AQ1" s="98"/>
      <c r="AT1" s="98"/>
      <c r="AW1" s="98"/>
      <c r="AZ1" s="98"/>
      <c r="BC1" s="98"/>
      <c r="BF1" s="98"/>
      <c r="BI1" s="98"/>
      <c r="BL1" s="98"/>
      <c r="BO1" s="98"/>
      <c r="BR1" s="98"/>
      <c r="BS1" s="98"/>
      <c r="BT1" s="98"/>
      <c r="BU1" s="98"/>
      <c r="BV1" s="99"/>
    </row>
    <row r="2" customFormat="1" ht="21" customHeight="1" spans="1:74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36"/>
      <c r="AQ2" s="98"/>
      <c r="AT2" s="98"/>
      <c r="AW2" s="98"/>
      <c r="AZ2" s="98"/>
      <c r="BC2" s="98"/>
      <c r="BF2" s="98"/>
      <c r="BI2" s="98"/>
      <c r="BL2" s="98"/>
      <c r="BO2" s="98"/>
      <c r="BR2" s="98"/>
      <c r="BS2" s="98"/>
      <c r="BT2" s="98"/>
      <c r="BU2" s="98"/>
      <c r="BV2" s="99"/>
    </row>
    <row r="3" customFormat="1" ht="35" customHeight="1" spans="1:74">
      <c r="A3" s="105" t="s">
        <v>1</v>
      </c>
      <c r="B3" s="5" t="s">
        <v>2</v>
      </c>
      <c r="C3" s="106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/>
      <c r="K3" s="5" t="s">
        <v>10</v>
      </c>
      <c r="L3" s="5" t="s">
        <v>11</v>
      </c>
      <c r="M3" s="5" t="s">
        <v>12</v>
      </c>
      <c r="N3" s="5">
        <v>202312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>
        <v>2401</v>
      </c>
      <c r="V3" s="25">
        <v>2402</v>
      </c>
      <c r="W3" s="25">
        <v>2403</v>
      </c>
      <c r="X3" s="5">
        <v>2404</v>
      </c>
      <c r="Y3" s="5">
        <v>2405</v>
      </c>
      <c r="Z3" s="5">
        <v>2406</v>
      </c>
      <c r="AA3" s="5">
        <v>2407</v>
      </c>
      <c r="AB3" s="5">
        <v>2408</v>
      </c>
      <c r="AC3" s="5">
        <v>2409</v>
      </c>
      <c r="AD3" s="5">
        <v>2410</v>
      </c>
      <c r="AE3" s="5">
        <v>2411</v>
      </c>
      <c r="AF3" s="5">
        <v>2412</v>
      </c>
      <c r="AG3" s="149" t="s">
        <v>19</v>
      </c>
      <c r="AH3" s="5" t="s">
        <v>20</v>
      </c>
      <c r="AI3" s="25" t="s">
        <v>21</v>
      </c>
      <c r="AJ3" s="25" t="s">
        <v>22</v>
      </c>
      <c r="AK3" s="5" t="s">
        <v>23</v>
      </c>
      <c r="AL3" s="150" t="s">
        <v>24</v>
      </c>
      <c r="AM3" s="150"/>
      <c r="AN3" s="150"/>
      <c r="AO3" s="150" t="s">
        <v>25</v>
      </c>
      <c r="AP3" s="150"/>
      <c r="AQ3" s="168"/>
      <c r="AR3" s="150" t="s">
        <v>26</v>
      </c>
      <c r="AS3" s="150"/>
      <c r="AT3" s="168"/>
      <c r="AU3" s="150" t="s">
        <v>27</v>
      </c>
      <c r="AV3" s="150"/>
      <c r="AW3" s="168"/>
      <c r="AX3" s="150" t="s">
        <v>28</v>
      </c>
      <c r="AY3" s="150"/>
      <c r="AZ3" s="168"/>
      <c r="BA3" s="150" t="s">
        <v>29</v>
      </c>
      <c r="BB3" s="150"/>
      <c r="BC3" s="168"/>
      <c r="BD3" s="150" t="s">
        <v>30</v>
      </c>
      <c r="BE3" s="150"/>
      <c r="BF3" s="168"/>
      <c r="BG3" s="150" t="s">
        <v>31</v>
      </c>
      <c r="BH3" s="150"/>
      <c r="BI3" s="168"/>
      <c r="BJ3" s="150" t="s">
        <v>32</v>
      </c>
      <c r="BK3" s="150"/>
      <c r="BL3" s="168"/>
      <c r="BM3" s="150" t="s">
        <v>33</v>
      </c>
      <c r="BN3" s="150"/>
      <c r="BO3" s="168"/>
      <c r="BP3" s="150" t="s">
        <v>34</v>
      </c>
      <c r="BQ3" s="150"/>
      <c r="BR3" s="168"/>
      <c r="BS3" s="150" t="s">
        <v>35</v>
      </c>
      <c r="BT3" s="150"/>
      <c r="BU3" s="168"/>
      <c r="BV3" s="170"/>
    </row>
    <row r="4" s="97" customFormat="1" ht="25" customHeight="1" spans="1:74">
      <c r="A4" s="107" t="s">
        <v>36</v>
      </c>
      <c r="B4" s="107" t="s">
        <v>37</v>
      </c>
      <c r="C4" s="6" t="s">
        <v>38</v>
      </c>
      <c r="D4" s="6"/>
      <c r="E4" s="6"/>
      <c r="F4" s="6"/>
      <c r="G4" s="6"/>
      <c r="H4" s="6"/>
      <c r="I4" s="6"/>
      <c r="J4" s="6"/>
      <c r="K4" s="6"/>
      <c r="L4" s="6"/>
      <c r="M4" s="127">
        <v>156005.9152191</v>
      </c>
      <c r="N4" s="127">
        <v>148913.430923644</v>
      </c>
      <c r="O4" s="27">
        <v>0.95453708094661</v>
      </c>
      <c r="P4" s="127">
        <v>163988.66404</v>
      </c>
      <c r="Q4" s="127">
        <v>15075.233116356</v>
      </c>
      <c r="R4" s="127">
        <v>0.101234878700001</v>
      </c>
      <c r="S4" s="137"/>
      <c r="T4" s="137" t="s">
        <v>39</v>
      </c>
      <c r="U4" s="138">
        <v>4647.759543</v>
      </c>
      <c r="V4" s="138">
        <v>6880.425849</v>
      </c>
      <c r="W4" s="138">
        <v>12463.186724</v>
      </c>
      <c r="X4" s="138">
        <v>20814.296635</v>
      </c>
      <c r="Y4" s="138">
        <v>9391.509407</v>
      </c>
      <c r="Z4" s="138">
        <f>Z5+Z13+Z18+Z22+Z31+Z40+Z47</f>
        <v>25915.720258</v>
      </c>
      <c r="AA4" s="138">
        <f>AA5+AA13+AA18+AA22+AA31+AA40+AA47</f>
        <v>9042.714569</v>
      </c>
      <c r="AB4" s="138">
        <f>AB5+AB13+AB18+AB22+AB31+AB40+AB47</f>
        <v>9871.847061</v>
      </c>
      <c r="AC4" s="138">
        <f>AC5+AC13+AC18+AC22+AC31+AC40+AC47</f>
        <v>11843.580343</v>
      </c>
      <c r="AD4" s="138">
        <v>0</v>
      </c>
      <c r="AE4" s="138">
        <v>0</v>
      </c>
      <c r="AF4" s="138">
        <v>0</v>
      </c>
      <c r="AG4" s="151">
        <f>SUM(U4:AF4)</f>
        <v>110871.040389</v>
      </c>
      <c r="AH4" s="152">
        <f>AG4/P4</f>
        <v>0.676089661672934</v>
      </c>
      <c r="AI4" s="138"/>
      <c r="AJ4" s="127">
        <f>AG4+AI4</f>
        <v>110871.040389</v>
      </c>
      <c r="AK4" s="152">
        <f>AJ4/P4</f>
        <v>0.676089661672934</v>
      </c>
      <c r="AL4" s="150" t="s">
        <v>40</v>
      </c>
      <c r="AM4" s="150" t="s">
        <v>41</v>
      </c>
      <c r="AN4" s="150" t="s">
        <v>20</v>
      </c>
      <c r="AO4" s="150" t="s">
        <v>40</v>
      </c>
      <c r="AP4" s="150" t="s">
        <v>41</v>
      </c>
      <c r="AQ4" s="168" t="s">
        <v>20</v>
      </c>
      <c r="AR4" s="150" t="s">
        <v>40</v>
      </c>
      <c r="AS4" s="150" t="s">
        <v>41</v>
      </c>
      <c r="AT4" s="168" t="s">
        <v>20</v>
      </c>
      <c r="AU4" s="150" t="s">
        <v>40</v>
      </c>
      <c r="AV4" s="150" t="s">
        <v>41</v>
      </c>
      <c r="AW4" s="168" t="s">
        <v>20</v>
      </c>
      <c r="AX4" s="150" t="s">
        <v>40</v>
      </c>
      <c r="AY4" s="150" t="s">
        <v>41</v>
      </c>
      <c r="AZ4" s="168" t="s">
        <v>20</v>
      </c>
      <c r="BA4" s="150" t="s">
        <v>40</v>
      </c>
      <c r="BB4" s="150" t="s">
        <v>41</v>
      </c>
      <c r="BC4" s="168" t="s">
        <v>20</v>
      </c>
      <c r="BD4" s="150" t="s">
        <v>40</v>
      </c>
      <c r="BE4" s="150" t="s">
        <v>41</v>
      </c>
      <c r="BF4" s="168" t="s">
        <v>20</v>
      </c>
      <c r="BG4" s="150" t="s">
        <v>40</v>
      </c>
      <c r="BH4" s="150" t="s">
        <v>41</v>
      </c>
      <c r="BI4" s="168" t="s">
        <v>20</v>
      </c>
      <c r="BJ4" s="150" t="s">
        <v>40</v>
      </c>
      <c r="BK4" s="150" t="s">
        <v>41</v>
      </c>
      <c r="BL4" s="168" t="s">
        <v>20</v>
      </c>
      <c r="BM4" s="150" t="s">
        <v>40</v>
      </c>
      <c r="BN4" s="150" t="s">
        <v>41</v>
      </c>
      <c r="BO4" s="168" t="s">
        <v>20</v>
      </c>
      <c r="BP4" s="150" t="s">
        <v>40</v>
      </c>
      <c r="BQ4" s="150" t="s">
        <v>41</v>
      </c>
      <c r="BR4" s="168" t="s">
        <v>20</v>
      </c>
      <c r="BS4" s="150" t="s">
        <v>40</v>
      </c>
      <c r="BT4" s="150" t="s">
        <v>41</v>
      </c>
      <c r="BU4" s="168" t="s">
        <v>20</v>
      </c>
      <c r="BV4" s="170"/>
    </row>
    <row r="5" s="97" customFormat="1" ht="25" customHeight="1" spans="1:74">
      <c r="A5" s="108">
        <v>1</v>
      </c>
      <c r="B5" s="109" t="s">
        <v>37</v>
      </c>
      <c r="C5" s="110" t="s">
        <v>42</v>
      </c>
      <c r="D5" s="111" t="s">
        <v>43</v>
      </c>
      <c r="E5" s="111" t="s">
        <v>44</v>
      </c>
      <c r="F5" s="111" t="s">
        <v>45</v>
      </c>
      <c r="G5" s="11" t="s">
        <v>46</v>
      </c>
      <c r="H5" s="11"/>
      <c r="I5" s="11"/>
      <c r="J5" s="108">
        <v>1</v>
      </c>
      <c r="K5" s="111"/>
      <c r="L5" s="111"/>
      <c r="M5" s="128">
        <v>21000.058394</v>
      </c>
      <c r="N5" s="128">
        <v>22141.599832</v>
      </c>
      <c r="O5" s="129">
        <v>1.05435896494108</v>
      </c>
      <c r="P5" s="128">
        <v>37280.3</v>
      </c>
      <c r="Q5" s="128">
        <v>15138.700168</v>
      </c>
      <c r="R5" s="128">
        <v>0.683722056349374</v>
      </c>
      <c r="S5" s="139"/>
      <c r="T5" s="139"/>
      <c r="U5" s="140">
        <v>297.187751</v>
      </c>
      <c r="V5" s="140">
        <v>240.274675</v>
      </c>
      <c r="W5" s="140">
        <v>8045.632161</v>
      </c>
      <c r="X5" s="140">
        <v>2108.330943</v>
      </c>
      <c r="Y5" s="140">
        <v>764.94268</v>
      </c>
      <c r="Z5" s="140">
        <f t="shared" ref="Z5:AD5" si="0">SUM(Z6:Z12)</f>
        <v>1618.450822</v>
      </c>
      <c r="AA5" s="140">
        <f t="shared" si="0"/>
        <v>-1272.628222</v>
      </c>
      <c r="AB5" s="140">
        <f t="shared" si="0"/>
        <v>336.656721000001</v>
      </c>
      <c r="AC5" s="140">
        <f t="shared" si="0"/>
        <v>299.611083</v>
      </c>
      <c r="AD5" s="140">
        <f t="shared" si="0"/>
        <v>370.208359</v>
      </c>
      <c r="AE5" s="140">
        <v>0</v>
      </c>
      <c r="AF5" s="140">
        <v>0</v>
      </c>
      <c r="AG5" s="151">
        <f>SUM(AG6:AG12)</f>
        <v>12808.666973</v>
      </c>
      <c r="AH5" s="152">
        <f>AG5/P5</f>
        <v>0.343577357827056</v>
      </c>
      <c r="AI5" s="140">
        <f>SUM(AI6:AI12)</f>
        <v>0</v>
      </c>
      <c r="AJ5" s="127">
        <f>AG5+AI5</f>
        <v>12808.666973</v>
      </c>
      <c r="AK5" s="152">
        <f t="shared" ref="AK5:AK51" si="1">AJ5/P5</f>
        <v>0.343577357827056</v>
      </c>
      <c r="AL5" s="153">
        <f>SUM(AL6:AL12)</f>
        <v>69831057.64</v>
      </c>
      <c r="AM5" s="153">
        <f>SUM(AM6:AM12)</f>
        <v>7172810.57</v>
      </c>
      <c r="AN5" s="154">
        <f>AM5/AL5</f>
        <v>0.102716625129437</v>
      </c>
      <c r="AO5" s="153">
        <f t="shared" ref="AM5:BQ5" si="2">SUM(AO6:AO12)</f>
        <v>63957058.74</v>
      </c>
      <c r="AP5" s="153">
        <f t="shared" si="2"/>
        <v>24931436.89</v>
      </c>
      <c r="AQ5" s="154">
        <f>AP5/AO5</f>
        <v>0.389815250750538</v>
      </c>
      <c r="AR5" s="153">
        <f t="shared" si="2"/>
        <v>66469068.94</v>
      </c>
      <c r="AS5" s="153">
        <f t="shared" si="2"/>
        <v>31967200.86</v>
      </c>
      <c r="AT5" s="154">
        <f>AS5/AR5</f>
        <v>0.480933483344802</v>
      </c>
      <c r="AU5" s="153">
        <f t="shared" si="2"/>
        <v>23683247.93</v>
      </c>
      <c r="AV5" s="153">
        <f t="shared" si="2"/>
        <v>3438766.47</v>
      </c>
      <c r="AW5" s="154">
        <f>AV5/AU5</f>
        <v>0.145198263353231</v>
      </c>
      <c r="AX5" s="153">
        <f t="shared" si="2"/>
        <v>17271831.49</v>
      </c>
      <c r="AY5" s="153">
        <f t="shared" si="2"/>
        <v>15886298.4</v>
      </c>
      <c r="AZ5" s="154">
        <f>AY5/AX5</f>
        <v>0.919780766110288</v>
      </c>
      <c r="BA5" s="153">
        <f t="shared" si="2"/>
        <v>26624426.22</v>
      </c>
      <c r="BB5" s="153">
        <f t="shared" si="2"/>
        <v>12671642.77</v>
      </c>
      <c r="BC5" s="154">
        <f>BB5/BA5</f>
        <v>0.47594050160154</v>
      </c>
      <c r="BD5" s="153">
        <f t="shared" si="2"/>
        <v>51715362.32</v>
      </c>
      <c r="BE5" s="153">
        <f t="shared" si="2"/>
        <v>17333005</v>
      </c>
      <c r="BF5" s="154">
        <f>BE5/BD5</f>
        <v>0.335161627462808</v>
      </c>
      <c r="BG5" s="153">
        <f t="shared" si="2"/>
        <v>11182987.37</v>
      </c>
      <c r="BH5" s="153">
        <f t="shared" si="2"/>
        <v>4257096.09</v>
      </c>
      <c r="BI5" s="154">
        <f>BH5/BG5</f>
        <v>0.380676106406083</v>
      </c>
      <c r="BJ5" s="153">
        <f t="shared" si="2"/>
        <v>9412391.32</v>
      </c>
      <c r="BK5" s="153">
        <f t="shared" si="2"/>
        <v>3669617.64</v>
      </c>
      <c r="BL5" s="154">
        <f>BK5/BJ5</f>
        <v>0.389870917521521</v>
      </c>
      <c r="BM5" s="153">
        <f t="shared" si="2"/>
        <v>23626392.68</v>
      </c>
      <c r="BN5" s="153">
        <f t="shared" si="2"/>
        <v>5349109.5</v>
      </c>
      <c r="BO5" s="154">
        <f>BN5/BM5</f>
        <v>0.226403986950072</v>
      </c>
      <c r="BP5" s="153">
        <f t="shared" ref="BP5:BT5" si="3">SUM(BP6:BP12)</f>
        <v>9029175.33</v>
      </c>
      <c r="BQ5" s="153">
        <f t="shared" si="3"/>
        <v>1409685.54</v>
      </c>
      <c r="BR5" s="154">
        <f>BQ5/BP5</f>
        <v>0.156125613744173</v>
      </c>
      <c r="BS5" s="153">
        <f t="shared" si="3"/>
        <v>0</v>
      </c>
      <c r="BT5" s="153">
        <f t="shared" si="3"/>
        <v>0</v>
      </c>
      <c r="BU5" s="154" t="e">
        <f>BT5/BS5</f>
        <v>#DIV/0!</v>
      </c>
      <c r="BV5" s="170"/>
    </row>
    <row r="6" s="97" customFormat="1" ht="25" customHeight="1" spans="1:74">
      <c r="A6" s="13" t="s">
        <v>47</v>
      </c>
      <c r="B6" s="14" t="s">
        <v>37</v>
      </c>
      <c r="C6" s="112" t="s">
        <v>42</v>
      </c>
      <c r="D6" s="15"/>
      <c r="E6" s="15" t="s">
        <v>48</v>
      </c>
      <c r="F6" s="15" t="s">
        <v>49</v>
      </c>
      <c r="G6" s="11" t="s">
        <v>46</v>
      </c>
      <c r="H6" s="113" t="s">
        <v>50</v>
      </c>
      <c r="I6" s="113" t="s">
        <v>51</v>
      </c>
      <c r="J6" s="13" t="s">
        <v>47</v>
      </c>
      <c r="K6" s="15" t="s">
        <v>52</v>
      </c>
      <c r="L6" s="15" t="s">
        <v>53</v>
      </c>
      <c r="M6" s="130">
        <v>13200</v>
      </c>
      <c r="N6" s="130">
        <v>13114.230417</v>
      </c>
      <c r="O6" s="43">
        <v>0.993502304318182</v>
      </c>
      <c r="P6" s="130">
        <v>15500</v>
      </c>
      <c r="Q6" s="130">
        <v>2385.769583</v>
      </c>
      <c r="R6" s="130">
        <v>0.181922194985023</v>
      </c>
      <c r="S6" s="141" t="s">
        <v>54</v>
      </c>
      <c r="T6" s="142" t="s">
        <v>55</v>
      </c>
      <c r="U6" s="143">
        <v>48.177924</v>
      </c>
      <c r="V6" s="144">
        <v>0</v>
      </c>
      <c r="W6" s="144">
        <v>6363.213482</v>
      </c>
      <c r="X6" s="144">
        <v>1695.999763</v>
      </c>
      <c r="Y6" s="144">
        <v>367.407751</v>
      </c>
      <c r="Z6" s="144">
        <v>1572.749801</v>
      </c>
      <c r="AA6" s="144">
        <v>-1582.509716</v>
      </c>
      <c r="AB6" s="144">
        <v>0.676875000001019</v>
      </c>
      <c r="AC6" s="144">
        <v>0</v>
      </c>
      <c r="AD6" s="144">
        <f>AJ6-SUM(U6:AC6)</f>
        <v>4.78325000000041</v>
      </c>
      <c r="AE6" s="144"/>
      <c r="AF6" s="144"/>
      <c r="AG6" s="151">
        <f>(AM6+AP6+AS6+AV6+AY6+BB6+BE6+BH6+BK6+BN6+BQ6)/10000</f>
        <v>8470.49913</v>
      </c>
      <c r="AH6" s="152">
        <f>AG6/P6</f>
        <v>0.54648381483871</v>
      </c>
      <c r="AI6" s="144">
        <f t="shared" ref="AI6:AI12" si="4">BT6/10000</f>
        <v>0</v>
      </c>
      <c r="AJ6" s="127">
        <f t="shared" ref="AJ5:AJ51" si="5">AG6+AI6</f>
        <v>8470.49913</v>
      </c>
      <c r="AK6" s="152">
        <f t="shared" si="1"/>
        <v>0.54648381483871</v>
      </c>
      <c r="AL6" s="155">
        <v>9000000</v>
      </c>
      <c r="AM6" s="69">
        <v>1101197.89</v>
      </c>
      <c r="AN6" s="154">
        <v>0.12</v>
      </c>
      <c r="AO6" s="69">
        <v>34000000</v>
      </c>
      <c r="AP6" s="69">
        <v>21630759.5</v>
      </c>
      <c r="AQ6" s="154">
        <v>0.64</v>
      </c>
      <c r="AR6" s="69">
        <v>39000000</v>
      </c>
      <c r="AS6" s="69">
        <v>26502535.26</v>
      </c>
      <c r="AT6" s="154">
        <v>0.68</v>
      </c>
      <c r="AU6" s="69">
        <v>8000000</v>
      </c>
      <c r="AV6" s="69">
        <v>29882.73</v>
      </c>
      <c r="AW6" s="154">
        <v>0</v>
      </c>
      <c r="AX6" s="69">
        <v>5000000</v>
      </c>
      <c r="AY6" s="69">
        <v>8483135.93</v>
      </c>
      <c r="AZ6" s="154">
        <v>1.7</v>
      </c>
      <c r="BA6" s="69">
        <v>13000000</v>
      </c>
      <c r="BB6" s="69">
        <v>11478080.59</v>
      </c>
      <c r="BC6" s="154">
        <v>0.88</v>
      </c>
      <c r="BD6" s="69">
        <v>30000000</v>
      </c>
      <c r="BE6" s="69">
        <v>6745865.81</v>
      </c>
      <c r="BF6" s="154">
        <v>0.22</v>
      </c>
      <c r="BG6" s="69">
        <v>4000000</v>
      </c>
      <c r="BH6" s="69">
        <v>2611971.46</v>
      </c>
      <c r="BI6" s="154">
        <v>0.65</v>
      </c>
      <c r="BJ6" s="69">
        <v>2000000</v>
      </c>
      <c r="BK6" s="69">
        <v>1985921.92</v>
      </c>
      <c r="BL6" s="154">
        <v>0.99</v>
      </c>
      <c r="BM6" s="69">
        <v>7000000</v>
      </c>
      <c r="BN6" s="69">
        <v>3852080.27</v>
      </c>
      <c r="BO6" s="154">
        <v>0.55</v>
      </c>
      <c r="BP6" s="69">
        <v>4000000</v>
      </c>
      <c r="BQ6" s="69">
        <v>283559.94</v>
      </c>
      <c r="BR6" s="154">
        <v>0.07</v>
      </c>
      <c r="BS6" s="154">
        <v>0</v>
      </c>
      <c r="BT6" s="154">
        <v>0</v>
      </c>
      <c r="BU6" s="162"/>
      <c r="BV6" s="171" t="s">
        <v>56</v>
      </c>
    </row>
    <row r="7" s="97" customFormat="1" ht="25" customHeight="1" spans="1:74">
      <c r="A7" s="13" t="s">
        <v>57</v>
      </c>
      <c r="B7" s="14" t="s">
        <v>37</v>
      </c>
      <c r="C7" s="112" t="s">
        <v>42</v>
      </c>
      <c r="D7" s="15"/>
      <c r="E7" s="20" t="s">
        <v>58</v>
      </c>
      <c r="F7" s="15" t="s">
        <v>59</v>
      </c>
      <c r="G7" s="11" t="s">
        <v>46</v>
      </c>
      <c r="H7" s="33" t="s">
        <v>50</v>
      </c>
      <c r="I7" s="33" t="s">
        <v>60</v>
      </c>
      <c r="J7" s="13" t="s">
        <v>57</v>
      </c>
      <c r="K7" s="15" t="s">
        <v>61</v>
      </c>
      <c r="L7" s="15" t="s">
        <v>62</v>
      </c>
      <c r="M7" s="130">
        <v>0</v>
      </c>
      <c r="N7" s="130">
        <v>3312.025144</v>
      </c>
      <c r="O7" s="43" t="e">
        <v>#DIV/0!</v>
      </c>
      <c r="P7" s="130">
        <v>10500</v>
      </c>
      <c r="Q7" s="130">
        <v>7187.974856</v>
      </c>
      <c r="R7" s="130">
        <v>2.17026578708848</v>
      </c>
      <c r="S7" s="141" t="s">
        <v>54</v>
      </c>
      <c r="T7" s="142" t="s">
        <v>63</v>
      </c>
      <c r="U7" s="143">
        <v>178.441651</v>
      </c>
      <c r="V7" s="144">
        <v>170.817319</v>
      </c>
      <c r="W7" s="144">
        <v>164.746473</v>
      </c>
      <c r="X7" s="144">
        <v>182.486175</v>
      </c>
      <c r="Y7" s="144">
        <v>187.52856</v>
      </c>
      <c r="Z7" s="144">
        <v>241.169144</v>
      </c>
      <c r="AA7" s="144">
        <v>198.592507</v>
      </c>
      <c r="AB7" s="144">
        <v>210.024484</v>
      </c>
      <c r="AC7" s="144">
        <v>-59.4238950000001</v>
      </c>
      <c r="AD7" s="144">
        <f t="shared" ref="AD7:AD12" si="6">AJ7-SUM(U7:AC7)</f>
        <v>183.711785</v>
      </c>
      <c r="AE7" s="144"/>
      <c r="AF7" s="144"/>
      <c r="AG7" s="151">
        <f>(AM7+AP7+AS7+AV7+AY7+BB7+BE7+BH7+BK7+BN7+BQ7)/10000</f>
        <v>1658.094203</v>
      </c>
      <c r="AH7" s="152">
        <f t="shared" ref="AH5:AH51" si="7">AG7/P7</f>
        <v>0.157913733619048</v>
      </c>
      <c r="AI7" s="144">
        <f t="shared" si="4"/>
        <v>0</v>
      </c>
      <c r="AJ7" s="127">
        <f t="shared" si="5"/>
        <v>1658.094203</v>
      </c>
      <c r="AK7" s="152">
        <f t="shared" si="1"/>
        <v>0.157913733619048</v>
      </c>
      <c r="AL7" s="155">
        <v>36546657.64</v>
      </c>
      <c r="AM7" s="69">
        <v>5031423.69</v>
      </c>
      <c r="AN7" s="154">
        <v>0.14</v>
      </c>
      <c r="AO7" s="69">
        <v>13023758.74</v>
      </c>
      <c r="AP7" s="69">
        <v>2516652.25</v>
      </c>
      <c r="AQ7" s="154">
        <v>0.19</v>
      </c>
      <c r="AR7" s="69">
        <v>12898368.94</v>
      </c>
      <c r="AS7" s="69">
        <v>1131594.88</v>
      </c>
      <c r="AT7" s="154">
        <v>0.09</v>
      </c>
      <c r="AU7" s="69">
        <v>6877747.93</v>
      </c>
      <c r="AV7" s="69">
        <v>2062781.82</v>
      </c>
      <c r="AW7" s="154">
        <v>0.3</v>
      </c>
      <c r="AX7" s="69">
        <v>5073431.49</v>
      </c>
      <c r="AY7" s="69">
        <v>872702.53</v>
      </c>
      <c r="AZ7" s="154">
        <v>0.17</v>
      </c>
      <c r="BA7" s="69">
        <v>6100126.22</v>
      </c>
      <c r="BB7" s="69">
        <v>671859.59</v>
      </c>
      <c r="BC7" s="154">
        <v>0.11</v>
      </c>
      <c r="BD7" s="69">
        <v>9965762.32</v>
      </c>
      <c r="BE7" s="69">
        <v>1341670.82</v>
      </c>
      <c r="BF7" s="154">
        <v>0.13</v>
      </c>
      <c r="BG7" s="69">
        <v>2292487.37</v>
      </c>
      <c r="BH7" s="69">
        <v>510222.68</v>
      </c>
      <c r="BI7" s="154">
        <v>0.22</v>
      </c>
      <c r="BJ7" s="69">
        <v>2978691.32</v>
      </c>
      <c r="BK7" s="69">
        <v>932073.44</v>
      </c>
      <c r="BL7" s="154">
        <v>0.31</v>
      </c>
      <c r="BM7" s="69">
        <v>7529492.68</v>
      </c>
      <c r="BN7" s="69">
        <v>930840.21</v>
      </c>
      <c r="BO7" s="154">
        <v>0.12</v>
      </c>
      <c r="BP7" s="69">
        <v>1713475.33</v>
      </c>
      <c r="BQ7" s="69">
        <v>579120.12</v>
      </c>
      <c r="BR7" s="154">
        <v>0.34</v>
      </c>
      <c r="BS7" s="154">
        <v>0</v>
      </c>
      <c r="BT7" s="154">
        <v>0</v>
      </c>
      <c r="BU7" s="162"/>
      <c r="BV7" s="171" t="s">
        <v>64</v>
      </c>
    </row>
    <row r="8" s="97" customFormat="1" ht="25" customHeight="1" spans="1:74">
      <c r="A8" s="13" t="s">
        <v>65</v>
      </c>
      <c r="B8" s="14" t="s">
        <v>37</v>
      </c>
      <c r="C8" s="112" t="s">
        <v>42</v>
      </c>
      <c r="D8" s="15"/>
      <c r="E8" s="15" t="s">
        <v>66</v>
      </c>
      <c r="F8" s="15" t="s">
        <v>67</v>
      </c>
      <c r="G8" s="11" t="s">
        <v>46</v>
      </c>
      <c r="H8" s="33" t="s">
        <v>50</v>
      </c>
      <c r="I8" s="33" t="s">
        <v>68</v>
      </c>
      <c r="J8" s="13" t="s">
        <v>65</v>
      </c>
      <c r="K8" s="15" t="s">
        <v>61</v>
      </c>
      <c r="L8" s="15" t="s">
        <v>69</v>
      </c>
      <c r="M8" s="130">
        <v>5700</v>
      </c>
      <c r="N8" s="130">
        <v>3330.120003</v>
      </c>
      <c r="O8" s="43">
        <v>0.584231579473684</v>
      </c>
      <c r="P8" s="130">
        <v>6000</v>
      </c>
      <c r="Q8" s="130">
        <v>2669.879997</v>
      </c>
      <c r="R8" s="130">
        <v>0.801736872723743</v>
      </c>
      <c r="S8" s="141" t="s">
        <v>54</v>
      </c>
      <c r="T8" s="142" t="s">
        <v>70</v>
      </c>
      <c r="U8" s="143">
        <v>0</v>
      </c>
      <c r="V8" s="144">
        <v>0</v>
      </c>
      <c r="W8" s="144">
        <v>1063.003583</v>
      </c>
      <c r="X8" s="144">
        <v>122.10981</v>
      </c>
      <c r="Y8" s="144">
        <v>113.636037</v>
      </c>
      <c r="Z8" s="144">
        <v>-259.433961</v>
      </c>
      <c r="AA8" s="144">
        <v>14.249996</v>
      </c>
      <c r="AB8" s="144">
        <v>13.7011330000003</v>
      </c>
      <c r="AC8" s="144">
        <v>3.9999997625273e-6</v>
      </c>
      <c r="AD8" s="144">
        <f t="shared" si="6"/>
        <v>4.4200000000003</v>
      </c>
      <c r="AE8" s="144"/>
      <c r="AF8" s="144"/>
      <c r="AG8" s="151">
        <f t="shared" ref="AG7:AG12" si="8">(AM8+AP8+AS8+AV8+AY8+BB8+BE8+BH8+BK8+BN8+BQ8)/10000</f>
        <v>1071.686602</v>
      </c>
      <c r="AH8" s="152">
        <f t="shared" si="7"/>
        <v>0.178614433666667</v>
      </c>
      <c r="AI8" s="144">
        <f t="shared" si="4"/>
        <v>0</v>
      </c>
      <c r="AJ8" s="127">
        <f t="shared" si="5"/>
        <v>1071.686602</v>
      </c>
      <c r="AK8" s="152">
        <f t="shared" si="1"/>
        <v>0.178614433666667</v>
      </c>
      <c r="AL8" s="155">
        <v>11000000</v>
      </c>
      <c r="AM8" s="69">
        <v>-536509.51</v>
      </c>
      <c r="AN8" s="154">
        <v>-0.05</v>
      </c>
      <c r="AO8" s="69">
        <v>9000000</v>
      </c>
      <c r="AP8" s="69">
        <v>-380069.14</v>
      </c>
      <c r="AQ8" s="154">
        <v>-0.04</v>
      </c>
      <c r="AR8" s="69">
        <v>8000000</v>
      </c>
      <c r="AS8" s="69">
        <v>-77100.81</v>
      </c>
      <c r="AT8" s="154">
        <v>-0.01</v>
      </c>
      <c r="AU8" s="69">
        <v>4500000</v>
      </c>
      <c r="AV8" s="69">
        <v>-207806.09</v>
      </c>
      <c r="AW8" s="154">
        <v>-0.05</v>
      </c>
      <c r="AX8" s="69">
        <v>4500000</v>
      </c>
      <c r="AY8" s="69">
        <v>5238200.88</v>
      </c>
      <c r="AZ8" s="154">
        <v>1.16</v>
      </c>
      <c r="BA8" s="69">
        <v>4500000</v>
      </c>
      <c r="BB8" s="69">
        <v>-187320.12</v>
      </c>
      <c r="BC8" s="154">
        <v>-0.04</v>
      </c>
      <c r="BD8" s="69">
        <v>6500000</v>
      </c>
      <c r="BE8" s="69">
        <v>7245742.11</v>
      </c>
      <c r="BF8" s="154">
        <v>1.11</v>
      </c>
      <c r="BG8" s="69">
        <v>3000000</v>
      </c>
      <c r="BH8" s="69">
        <v>-66677.98</v>
      </c>
      <c r="BI8" s="154">
        <v>-0.02</v>
      </c>
      <c r="BJ8" s="69">
        <v>2500000</v>
      </c>
      <c r="BK8" s="69">
        <v>-73406.1</v>
      </c>
      <c r="BL8" s="154">
        <v>-0.03</v>
      </c>
      <c r="BM8" s="69">
        <v>4500000</v>
      </c>
      <c r="BN8" s="69">
        <v>-252165.27</v>
      </c>
      <c r="BO8" s="154">
        <v>-0.06</v>
      </c>
      <c r="BP8" s="69">
        <v>2000000</v>
      </c>
      <c r="BQ8" s="69">
        <v>13978.05</v>
      </c>
      <c r="BR8" s="154">
        <v>0.01</v>
      </c>
      <c r="BS8" s="154">
        <v>0</v>
      </c>
      <c r="BT8" s="154">
        <v>0</v>
      </c>
      <c r="BU8" s="162"/>
      <c r="BV8" s="171" t="s">
        <v>71</v>
      </c>
    </row>
    <row r="9" s="97" customFormat="1" ht="25" customHeight="1" spans="1:74">
      <c r="A9" s="13" t="s">
        <v>72</v>
      </c>
      <c r="B9" s="14" t="s">
        <v>37</v>
      </c>
      <c r="C9" s="112" t="s">
        <v>42</v>
      </c>
      <c r="D9" s="15"/>
      <c r="E9" s="15" t="s">
        <v>73</v>
      </c>
      <c r="F9" s="15" t="s">
        <v>74</v>
      </c>
      <c r="G9" s="11" t="s">
        <v>46</v>
      </c>
      <c r="H9" s="32" t="s">
        <v>50</v>
      </c>
      <c r="I9" s="32" t="s">
        <v>75</v>
      </c>
      <c r="J9" s="13" t="s">
        <v>72</v>
      </c>
      <c r="K9" s="15" t="s">
        <v>52</v>
      </c>
      <c r="L9" s="15" t="s">
        <v>76</v>
      </c>
      <c r="M9" s="130">
        <v>1700</v>
      </c>
      <c r="N9" s="130">
        <v>1847.580701</v>
      </c>
      <c r="O9" s="43">
        <v>1.08681217705882</v>
      </c>
      <c r="P9" s="130">
        <v>4000</v>
      </c>
      <c r="Q9" s="130">
        <v>2152.419299</v>
      </c>
      <c r="R9" s="130">
        <v>1.16499338720902</v>
      </c>
      <c r="S9" s="141" t="s">
        <v>54</v>
      </c>
      <c r="T9" s="142" t="s">
        <v>55</v>
      </c>
      <c r="U9" s="143">
        <v>0</v>
      </c>
      <c r="V9" s="144">
        <v>0</v>
      </c>
      <c r="W9" s="144">
        <v>368.462286</v>
      </c>
      <c r="X9" s="144">
        <v>23.715999</v>
      </c>
      <c r="Y9" s="144">
        <v>0</v>
      </c>
      <c r="Z9" s="144">
        <v>-95.308501</v>
      </c>
      <c r="AA9" s="144">
        <v>-3.1806</v>
      </c>
      <c r="AB9" s="144">
        <v>0</v>
      </c>
      <c r="AC9" s="144">
        <v>2.0000000517939e-6</v>
      </c>
      <c r="AD9" s="144">
        <f t="shared" si="6"/>
        <v>0</v>
      </c>
      <c r="AE9" s="144"/>
      <c r="AF9" s="144"/>
      <c r="AG9" s="151">
        <f t="shared" si="8"/>
        <v>293.689186</v>
      </c>
      <c r="AH9" s="152">
        <f t="shared" si="7"/>
        <v>0.0734222965</v>
      </c>
      <c r="AI9" s="144">
        <f t="shared" si="4"/>
        <v>0</v>
      </c>
      <c r="AJ9" s="127">
        <f t="shared" si="5"/>
        <v>293.689186</v>
      </c>
      <c r="AK9" s="152">
        <f t="shared" si="1"/>
        <v>0.0734222965</v>
      </c>
      <c r="AL9" s="155">
        <v>11220000</v>
      </c>
      <c r="AM9" s="69">
        <v>33484.51</v>
      </c>
      <c r="AN9" s="154">
        <v>0</v>
      </c>
      <c r="AO9" s="69">
        <v>6540000</v>
      </c>
      <c r="AP9" s="69">
        <v>-144285.92</v>
      </c>
      <c r="AQ9" s="154">
        <v>-0.02</v>
      </c>
      <c r="AR9" s="69">
        <v>5130000</v>
      </c>
      <c r="AS9" s="69">
        <v>3000542.91</v>
      </c>
      <c r="AT9" s="154">
        <v>0.58</v>
      </c>
      <c r="AU9" s="69">
        <v>2570000</v>
      </c>
      <c r="AV9" s="69">
        <v>-78889.57</v>
      </c>
      <c r="AW9" s="154">
        <v>-0.03</v>
      </c>
      <c r="AX9" s="69">
        <v>1700000</v>
      </c>
      <c r="AY9" s="69">
        <v>-48362.47</v>
      </c>
      <c r="AZ9" s="154">
        <v>-0.03</v>
      </c>
      <c r="BA9" s="69">
        <v>2090000</v>
      </c>
      <c r="BB9" s="69">
        <v>-71112.47</v>
      </c>
      <c r="BC9" s="154">
        <v>-0.03</v>
      </c>
      <c r="BD9" s="69">
        <v>3890000</v>
      </c>
      <c r="BE9" s="69">
        <v>412550.79</v>
      </c>
      <c r="BF9" s="154">
        <v>0.11</v>
      </c>
      <c r="BG9" s="69">
        <v>1040000</v>
      </c>
      <c r="BH9" s="69">
        <v>-25313.01</v>
      </c>
      <c r="BI9" s="154">
        <v>-0.02</v>
      </c>
      <c r="BJ9" s="69">
        <v>1320000</v>
      </c>
      <c r="BK9" s="69">
        <v>-27867.21</v>
      </c>
      <c r="BL9" s="154">
        <v>-0.02</v>
      </c>
      <c r="BM9" s="69">
        <v>3580000</v>
      </c>
      <c r="BN9" s="69">
        <v>-95729.68</v>
      </c>
      <c r="BO9" s="154">
        <v>-0.03</v>
      </c>
      <c r="BP9" s="69">
        <v>920000</v>
      </c>
      <c r="BQ9" s="69">
        <v>-18126.02</v>
      </c>
      <c r="BR9" s="154">
        <v>-0.02</v>
      </c>
      <c r="BS9" s="154">
        <v>0</v>
      </c>
      <c r="BT9" s="154">
        <v>0</v>
      </c>
      <c r="BU9" s="162"/>
      <c r="BV9" s="171" t="s">
        <v>74</v>
      </c>
    </row>
    <row r="10" s="97" customFormat="1" ht="25" customHeight="1" spans="1:74">
      <c r="A10" s="13" t="s">
        <v>77</v>
      </c>
      <c r="B10" s="14" t="s">
        <v>37</v>
      </c>
      <c r="C10" s="112" t="s">
        <v>42</v>
      </c>
      <c r="D10" s="15"/>
      <c r="E10" s="15" t="s">
        <v>78</v>
      </c>
      <c r="F10" s="15" t="s">
        <v>79</v>
      </c>
      <c r="G10" s="11" t="s">
        <v>46</v>
      </c>
      <c r="H10" s="32" t="s">
        <v>50</v>
      </c>
      <c r="I10" s="32" t="s">
        <v>79</v>
      </c>
      <c r="J10" s="13" t="s">
        <v>77</v>
      </c>
      <c r="K10" s="15" t="s">
        <v>61</v>
      </c>
      <c r="L10" s="15" t="s">
        <v>80</v>
      </c>
      <c r="M10" s="130">
        <v>350.058394</v>
      </c>
      <c r="N10" s="130">
        <v>542.263385</v>
      </c>
      <c r="O10" s="43">
        <v>1.54906551105299</v>
      </c>
      <c r="P10" s="130">
        <v>750</v>
      </c>
      <c r="Q10" s="130">
        <v>207.736615</v>
      </c>
      <c r="R10" s="130">
        <v>0.383091723959935</v>
      </c>
      <c r="S10" s="141" t="s">
        <v>54</v>
      </c>
      <c r="T10" s="142" t="s">
        <v>81</v>
      </c>
      <c r="U10" s="143">
        <v>69.478128</v>
      </c>
      <c r="V10" s="144">
        <v>68.478441</v>
      </c>
      <c r="W10" s="144">
        <v>85.190889</v>
      </c>
      <c r="X10" s="144">
        <v>82.837425</v>
      </c>
      <c r="Y10" s="144">
        <v>93.734544</v>
      </c>
      <c r="Z10" s="144">
        <v>154.114212</v>
      </c>
      <c r="AA10" s="144">
        <v>95.608477</v>
      </c>
      <c r="AB10" s="144">
        <v>98.0204560000001</v>
      </c>
      <c r="AC10" s="144">
        <v>100.853266</v>
      </c>
      <c r="AD10" s="144">
        <f t="shared" si="6"/>
        <v>109.335261</v>
      </c>
      <c r="AE10" s="144"/>
      <c r="AF10" s="144"/>
      <c r="AG10" s="151">
        <f t="shared" si="8"/>
        <v>957.651099</v>
      </c>
      <c r="AH10" s="152">
        <f t="shared" si="7"/>
        <v>1.276868132</v>
      </c>
      <c r="AI10" s="144">
        <f t="shared" si="4"/>
        <v>0</v>
      </c>
      <c r="AJ10" s="127">
        <f t="shared" si="5"/>
        <v>957.651099</v>
      </c>
      <c r="AK10" s="152">
        <f t="shared" si="1"/>
        <v>1.276868132</v>
      </c>
      <c r="AL10" s="155">
        <v>728000</v>
      </c>
      <c r="AM10" s="69">
        <v>908219.48</v>
      </c>
      <c r="AN10" s="154">
        <v>1.25</v>
      </c>
      <c r="AO10" s="69">
        <v>700000</v>
      </c>
      <c r="AP10" s="69">
        <v>811364.94</v>
      </c>
      <c r="AQ10" s="154">
        <v>1.16</v>
      </c>
      <c r="AR10" s="69">
        <v>790000</v>
      </c>
      <c r="AS10" s="69">
        <v>1057499.26</v>
      </c>
      <c r="AT10" s="154">
        <v>1.34</v>
      </c>
      <c r="AU10" s="69">
        <v>1317000</v>
      </c>
      <c r="AV10" s="69">
        <v>1300038.69</v>
      </c>
      <c r="AW10" s="154">
        <v>0.99</v>
      </c>
      <c r="AX10" s="69">
        <v>641000</v>
      </c>
      <c r="AY10" s="69">
        <v>1041003.83</v>
      </c>
      <c r="AZ10" s="154">
        <v>1.62</v>
      </c>
      <c r="BA10" s="69">
        <v>602000</v>
      </c>
      <c r="BB10" s="69">
        <v>518417.28</v>
      </c>
      <c r="BC10" s="154">
        <v>0.86</v>
      </c>
      <c r="BD10" s="69">
        <v>760000</v>
      </c>
      <c r="BE10" s="69">
        <v>1018218.08</v>
      </c>
      <c r="BF10" s="154">
        <v>1.34</v>
      </c>
      <c r="BG10" s="69">
        <v>680000</v>
      </c>
      <c r="BH10" s="69">
        <v>1119633.78</v>
      </c>
      <c r="BI10" s="154">
        <v>1.65</v>
      </c>
      <c r="BJ10" s="69">
        <v>438000</v>
      </c>
      <c r="BK10" s="69">
        <v>714063.37</v>
      </c>
      <c r="BL10" s="154">
        <v>1.63</v>
      </c>
      <c r="BM10" s="69">
        <v>601000</v>
      </c>
      <c r="BN10" s="69">
        <v>622434.49</v>
      </c>
      <c r="BO10" s="154">
        <v>1.04</v>
      </c>
      <c r="BP10" s="69">
        <v>243000</v>
      </c>
      <c r="BQ10" s="69">
        <v>465617.79</v>
      </c>
      <c r="BR10" s="154">
        <v>1.92</v>
      </c>
      <c r="BS10" s="154">
        <v>0</v>
      </c>
      <c r="BT10" s="154">
        <v>0</v>
      </c>
      <c r="BU10" s="162"/>
      <c r="BV10" s="171" t="s">
        <v>79</v>
      </c>
    </row>
    <row r="11" s="97" customFormat="1" ht="25" customHeight="1" spans="1:74">
      <c r="A11" s="13" t="s">
        <v>82</v>
      </c>
      <c r="B11" s="14" t="s">
        <v>37</v>
      </c>
      <c r="C11" s="112" t="s">
        <v>42</v>
      </c>
      <c r="D11" s="15"/>
      <c r="E11" s="15" t="s">
        <v>83</v>
      </c>
      <c r="F11" s="15" t="s">
        <v>84</v>
      </c>
      <c r="G11" s="11" t="s">
        <v>46</v>
      </c>
      <c r="H11" s="32" t="s">
        <v>50</v>
      </c>
      <c r="I11" s="33" t="s">
        <v>68</v>
      </c>
      <c r="J11" s="13" t="s">
        <v>82</v>
      </c>
      <c r="K11" s="15" t="s">
        <v>61</v>
      </c>
      <c r="L11" s="15" t="s">
        <v>69</v>
      </c>
      <c r="M11" s="130"/>
      <c r="N11" s="130"/>
      <c r="O11" s="43" t="e">
        <v>#DIV/0!</v>
      </c>
      <c r="P11" s="130">
        <v>400</v>
      </c>
      <c r="Q11" s="130">
        <v>400</v>
      </c>
      <c r="R11" s="130" t="e">
        <v>#DIV/0!</v>
      </c>
      <c r="S11" s="141" t="s">
        <v>54</v>
      </c>
      <c r="T11" s="142" t="s">
        <v>63</v>
      </c>
      <c r="U11" s="143">
        <v>0</v>
      </c>
      <c r="V11" s="144">
        <v>0</v>
      </c>
      <c r="W11" s="144">
        <v>0</v>
      </c>
      <c r="X11" s="144">
        <v>0</v>
      </c>
      <c r="Y11" s="144">
        <v>0</v>
      </c>
      <c r="Z11" s="144">
        <v>0</v>
      </c>
      <c r="AA11" s="144">
        <v>0</v>
      </c>
      <c r="AB11" s="144">
        <v>0</v>
      </c>
      <c r="AC11" s="144">
        <v>250.790501</v>
      </c>
      <c r="AD11" s="144">
        <f t="shared" si="6"/>
        <v>51.142</v>
      </c>
      <c r="AE11" s="144"/>
      <c r="AF11" s="144"/>
      <c r="AG11" s="151">
        <f t="shared" si="8"/>
        <v>301.932501</v>
      </c>
      <c r="AH11" s="152">
        <f t="shared" si="7"/>
        <v>0.7548312525</v>
      </c>
      <c r="AI11" s="144">
        <f t="shared" si="4"/>
        <v>0</v>
      </c>
      <c r="AJ11" s="127">
        <f t="shared" si="5"/>
        <v>301.932501</v>
      </c>
      <c r="AK11" s="152">
        <f t="shared" si="1"/>
        <v>0.7548312525</v>
      </c>
      <c r="AL11" s="155">
        <v>570000</v>
      </c>
      <c r="AM11" s="69">
        <v>197176.66</v>
      </c>
      <c r="AN11" s="154">
        <v>0.35</v>
      </c>
      <c r="AO11" s="69">
        <v>620000</v>
      </c>
      <c r="AP11" s="69">
        <v>482093.39</v>
      </c>
      <c r="AQ11" s="154">
        <v>0.78</v>
      </c>
      <c r="AR11" s="69">
        <v>560000</v>
      </c>
      <c r="AS11" s="69">
        <v>314087.16</v>
      </c>
      <c r="AT11" s="154">
        <v>0.56</v>
      </c>
      <c r="AU11" s="69">
        <v>380000</v>
      </c>
      <c r="AV11" s="69">
        <v>324613.39</v>
      </c>
      <c r="AW11" s="154">
        <v>0.85</v>
      </c>
      <c r="AX11" s="69">
        <v>260000</v>
      </c>
      <c r="AY11" s="69">
        <v>294546.8</v>
      </c>
      <c r="AZ11" s="154">
        <v>1.13</v>
      </c>
      <c r="BA11" s="69">
        <v>300000</v>
      </c>
      <c r="BB11" s="69">
        <v>253222.76</v>
      </c>
      <c r="BC11" s="154">
        <v>0.84</v>
      </c>
      <c r="BD11" s="69">
        <v>530000</v>
      </c>
      <c r="BE11" s="69">
        <v>556980.01</v>
      </c>
      <c r="BF11" s="154">
        <v>1.05</v>
      </c>
      <c r="BG11" s="69">
        <v>160000</v>
      </c>
      <c r="BH11" s="69">
        <v>104597.12</v>
      </c>
      <c r="BI11" s="154">
        <v>0.65</v>
      </c>
      <c r="BJ11" s="69">
        <v>150000</v>
      </c>
      <c r="BK11" s="69">
        <v>135757.01</v>
      </c>
      <c r="BL11" s="154">
        <v>0.91</v>
      </c>
      <c r="BM11" s="69">
        <v>350000</v>
      </c>
      <c r="BN11" s="69">
        <v>272631.83</v>
      </c>
      <c r="BO11" s="154">
        <v>0.78</v>
      </c>
      <c r="BP11" s="69">
        <v>120000</v>
      </c>
      <c r="BQ11" s="69">
        <v>83618.88</v>
      </c>
      <c r="BR11" s="154">
        <v>0.7</v>
      </c>
      <c r="BS11" s="154">
        <v>0</v>
      </c>
      <c r="BT11" s="154">
        <v>0</v>
      </c>
      <c r="BU11" s="162"/>
      <c r="BV11" s="171" t="s">
        <v>84</v>
      </c>
    </row>
    <row r="12" s="97" customFormat="1" ht="25" customHeight="1" spans="1:74">
      <c r="A12" s="13" t="s">
        <v>85</v>
      </c>
      <c r="B12" s="14" t="s">
        <v>37</v>
      </c>
      <c r="C12" s="112" t="s">
        <v>42</v>
      </c>
      <c r="D12" s="15"/>
      <c r="E12" s="15" t="s">
        <v>86</v>
      </c>
      <c r="F12" s="15" t="s">
        <v>87</v>
      </c>
      <c r="G12" s="11" t="s">
        <v>46</v>
      </c>
      <c r="H12" s="32" t="s">
        <v>50</v>
      </c>
      <c r="I12" s="32" t="s">
        <v>88</v>
      </c>
      <c r="J12" s="13" t="s">
        <v>85</v>
      </c>
      <c r="K12" s="15" t="s">
        <v>61</v>
      </c>
      <c r="L12" s="15" t="s">
        <v>89</v>
      </c>
      <c r="M12" s="130">
        <v>50</v>
      </c>
      <c r="N12" s="130">
        <v>-4.619818</v>
      </c>
      <c r="O12" s="43">
        <v>-0.09239636</v>
      </c>
      <c r="P12" s="130">
        <v>130.3</v>
      </c>
      <c r="Q12" s="130">
        <v>134.919818</v>
      </c>
      <c r="R12" s="130">
        <v>-29.2045742927535</v>
      </c>
      <c r="S12" s="141" t="s">
        <v>54</v>
      </c>
      <c r="T12" s="142" t="s">
        <v>81</v>
      </c>
      <c r="U12" s="143">
        <v>1.090048</v>
      </c>
      <c r="V12" s="144">
        <v>0.978915</v>
      </c>
      <c r="W12" s="144">
        <v>1.015448</v>
      </c>
      <c r="X12" s="144">
        <v>1.181771</v>
      </c>
      <c r="Y12" s="144">
        <v>2.635788</v>
      </c>
      <c r="Z12" s="144">
        <v>5.160127</v>
      </c>
      <c r="AA12" s="144">
        <v>4.611114</v>
      </c>
      <c r="AB12" s="144">
        <v>14.233773</v>
      </c>
      <c r="AC12" s="144">
        <v>7.391205</v>
      </c>
      <c r="AD12" s="144">
        <f t="shared" si="6"/>
        <v>16.816063</v>
      </c>
      <c r="AE12" s="144"/>
      <c r="AF12" s="144"/>
      <c r="AG12" s="151">
        <f t="shared" si="8"/>
        <v>55.114252</v>
      </c>
      <c r="AH12" s="152">
        <f t="shared" si="7"/>
        <v>0.422979677666922</v>
      </c>
      <c r="AI12" s="144">
        <f t="shared" si="4"/>
        <v>0</v>
      </c>
      <c r="AJ12" s="127">
        <f t="shared" si="5"/>
        <v>55.114252</v>
      </c>
      <c r="AK12" s="152">
        <f t="shared" si="1"/>
        <v>0.422979677666922</v>
      </c>
      <c r="AL12" s="155">
        <v>766400</v>
      </c>
      <c r="AM12" s="69">
        <v>437817.85</v>
      </c>
      <c r="AN12" s="154">
        <v>0.57</v>
      </c>
      <c r="AO12" s="69">
        <v>73300</v>
      </c>
      <c r="AP12" s="69">
        <v>14921.87</v>
      </c>
      <c r="AQ12" s="154">
        <v>0.2</v>
      </c>
      <c r="AR12" s="69">
        <v>90700</v>
      </c>
      <c r="AS12" s="69">
        <v>38042.2</v>
      </c>
      <c r="AT12" s="154">
        <v>0.42</v>
      </c>
      <c r="AU12" s="69">
        <v>38500</v>
      </c>
      <c r="AV12" s="69">
        <v>8145.5</v>
      </c>
      <c r="AW12" s="154">
        <v>0.21</v>
      </c>
      <c r="AX12" s="69">
        <v>97400</v>
      </c>
      <c r="AY12" s="69">
        <v>5070.9</v>
      </c>
      <c r="AZ12" s="154">
        <v>0.05</v>
      </c>
      <c r="BA12" s="69">
        <v>32300</v>
      </c>
      <c r="BB12" s="69">
        <v>8495.14</v>
      </c>
      <c r="BC12" s="154">
        <v>0.26</v>
      </c>
      <c r="BD12" s="69">
        <v>69600</v>
      </c>
      <c r="BE12" s="69">
        <v>11977.38</v>
      </c>
      <c r="BF12" s="154">
        <v>0.17</v>
      </c>
      <c r="BG12" s="69">
        <v>10500</v>
      </c>
      <c r="BH12" s="69">
        <v>2662.04</v>
      </c>
      <c r="BI12" s="154">
        <v>0.25</v>
      </c>
      <c r="BJ12" s="69">
        <v>25700</v>
      </c>
      <c r="BK12" s="69">
        <v>3075.21</v>
      </c>
      <c r="BL12" s="154">
        <v>0.12</v>
      </c>
      <c r="BM12" s="69">
        <v>65900</v>
      </c>
      <c r="BN12" s="69">
        <v>19017.65</v>
      </c>
      <c r="BO12" s="154">
        <v>0.29</v>
      </c>
      <c r="BP12" s="69">
        <v>32700</v>
      </c>
      <c r="BQ12" s="69">
        <v>1916.78</v>
      </c>
      <c r="BR12" s="154">
        <v>0.06</v>
      </c>
      <c r="BS12" s="154">
        <v>0</v>
      </c>
      <c r="BT12" s="154">
        <v>0</v>
      </c>
      <c r="BU12" s="162"/>
      <c r="BV12" s="171" t="s">
        <v>87</v>
      </c>
    </row>
    <row r="13" s="97" customFormat="1" ht="25" customHeight="1" spans="1:74">
      <c r="A13" s="108" t="s">
        <v>90</v>
      </c>
      <c r="B13" s="109" t="s">
        <v>37</v>
      </c>
      <c r="C13" s="114" t="s">
        <v>91</v>
      </c>
      <c r="D13" s="111" t="s">
        <v>92</v>
      </c>
      <c r="E13" s="111" t="s">
        <v>45</v>
      </c>
      <c r="F13" s="111" t="s">
        <v>45</v>
      </c>
      <c r="G13" s="11" t="s">
        <v>93</v>
      </c>
      <c r="H13" s="11"/>
      <c r="I13" s="11"/>
      <c r="J13" s="108" t="s">
        <v>90</v>
      </c>
      <c r="K13" s="111"/>
      <c r="L13" s="111"/>
      <c r="M13" s="128">
        <v>18214</v>
      </c>
      <c r="N13" s="128">
        <v>18325.31</v>
      </c>
      <c r="O13" s="129">
        <v>1.00611123311738</v>
      </c>
      <c r="P13" s="128">
        <v>17105</v>
      </c>
      <c r="Q13" s="128">
        <v>-1220.31</v>
      </c>
      <c r="R13" s="128">
        <v>-0.0665915065011179</v>
      </c>
      <c r="S13" s="139"/>
      <c r="T13" s="139"/>
      <c r="U13" s="145">
        <v>965.615007</v>
      </c>
      <c r="V13" s="145">
        <v>3999.24997</v>
      </c>
      <c r="W13" s="145">
        <v>1362.509904</v>
      </c>
      <c r="X13" s="145">
        <v>2013.60691</v>
      </c>
      <c r="Y13" s="145">
        <v>827.727111000001</v>
      </c>
      <c r="Z13" s="144">
        <f>SUM(Z14:Z17)</f>
        <v>1597.223443</v>
      </c>
      <c r="AA13" s="144">
        <f>SUM(AA14:AA17)</f>
        <v>1858.34151</v>
      </c>
      <c r="AB13" s="144">
        <f>SUM(AB14:AB17)</f>
        <v>644.959424000001</v>
      </c>
      <c r="AC13" s="144">
        <f>AC14+AC15+AC16+AC17</f>
        <v>1956.517432</v>
      </c>
      <c r="AD13" s="144">
        <f>AD14+AD15+AD16+AD17</f>
        <v>1456.453992</v>
      </c>
      <c r="AE13" s="145">
        <v>0</v>
      </c>
      <c r="AF13" s="145">
        <v>0</v>
      </c>
      <c r="AG13" s="151">
        <f>SUM(AG14:AG17)</f>
        <v>16682.204703</v>
      </c>
      <c r="AH13" s="152">
        <f t="shared" si="7"/>
        <v>0.975282356211634</v>
      </c>
      <c r="AI13" s="145">
        <f>SUM(AI14:AI17)</f>
        <v>0</v>
      </c>
      <c r="AJ13" s="151">
        <f>AJ14+AJ15+AJ16+AJ17</f>
        <v>16682.204703</v>
      </c>
      <c r="AK13" s="152">
        <f t="shared" si="1"/>
        <v>0.975282356211634</v>
      </c>
      <c r="AL13" s="156">
        <f>SUM(AL14:AL17)</f>
        <v>51474190.22</v>
      </c>
      <c r="AM13" s="156">
        <f t="shared" ref="AM13:BR13" si="9">SUM(AM14:AM17)</f>
        <v>74427360.49</v>
      </c>
      <c r="AN13" s="154">
        <f>AM13/AL13</f>
        <v>1.44591610226209</v>
      </c>
      <c r="AO13" s="156">
        <f t="shared" si="9"/>
        <v>30002107.39</v>
      </c>
      <c r="AP13" s="156">
        <f t="shared" si="9"/>
        <v>15879476.39</v>
      </c>
      <c r="AQ13" s="154">
        <f>AP13/AO13</f>
        <v>0.529278699778696</v>
      </c>
      <c r="AR13" s="156">
        <f t="shared" si="9"/>
        <v>23188524.83</v>
      </c>
      <c r="AS13" s="156">
        <f t="shared" si="9"/>
        <v>17864525.88</v>
      </c>
      <c r="AT13" s="154">
        <f>AS13/AR13</f>
        <v>0.770403723866379</v>
      </c>
      <c r="AU13" s="156">
        <f t="shared" si="9"/>
        <v>8246507.08</v>
      </c>
      <c r="AV13" s="156">
        <f t="shared" si="9"/>
        <v>8703966.54</v>
      </c>
      <c r="AW13" s="154">
        <f>AV13/AU13</f>
        <v>1.05547311795917</v>
      </c>
      <c r="AX13" s="156">
        <f t="shared" si="9"/>
        <v>9534955.19</v>
      </c>
      <c r="AY13" s="156">
        <f t="shared" si="9"/>
        <v>700115.5</v>
      </c>
      <c r="AZ13" s="154">
        <f>AY13/AX13</f>
        <v>0.0734261971922282</v>
      </c>
      <c r="BA13" s="156">
        <f t="shared" si="9"/>
        <v>6024289.32</v>
      </c>
      <c r="BB13" s="156">
        <f t="shared" si="9"/>
        <v>1241268.82</v>
      </c>
      <c r="BC13" s="154">
        <f>BB13/BA13</f>
        <v>0.206044025123282</v>
      </c>
      <c r="BD13" s="156">
        <f t="shared" si="9"/>
        <v>24974736.07</v>
      </c>
      <c r="BE13" s="156">
        <f t="shared" si="9"/>
        <v>31812381.77</v>
      </c>
      <c r="BF13" s="154">
        <f>BE13/BD13</f>
        <v>1.2737825008775</v>
      </c>
      <c r="BG13" s="156">
        <f t="shared" si="9"/>
        <v>5135499.64</v>
      </c>
      <c r="BH13" s="156">
        <f t="shared" si="9"/>
        <v>496061.29</v>
      </c>
      <c r="BI13" s="154">
        <f>BH13/BG13</f>
        <v>0.0965945525798927</v>
      </c>
      <c r="BJ13" s="156">
        <f t="shared" si="9"/>
        <v>1165105.47</v>
      </c>
      <c r="BK13" s="156">
        <f t="shared" si="9"/>
        <v>2196912.7</v>
      </c>
      <c r="BL13" s="154">
        <f>BK13/BJ13</f>
        <v>1.88559126754422</v>
      </c>
      <c r="BM13" s="156">
        <f t="shared" si="9"/>
        <v>6425128.36</v>
      </c>
      <c r="BN13" s="156">
        <f t="shared" si="9"/>
        <v>7720252.39</v>
      </c>
      <c r="BO13" s="154">
        <f>BN13/BM13</f>
        <v>1.20157169747189</v>
      </c>
      <c r="BP13" s="156">
        <f t="shared" si="9"/>
        <v>4878956.44</v>
      </c>
      <c r="BQ13" s="156">
        <f t="shared" si="9"/>
        <v>5779725.26</v>
      </c>
      <c r="BR13" s="154">
        <f>BQ13/BP13</f>
        <v>1.18462325521398</v>
      </c>
      <c r="BS13" s="156">
        <f>SUM(BS14:BS17)</f>
        <v>0</v>
      </c>
      <c r="BT13" s="156">
        <f>SUM(BT14:BT17)</f>
        <v>0</v>
      </c>
      <c r="BU13" s="154" t="e">
        <f>BT13/BS13</f>
        <v>#DIV/0!</v>
      </c>
      <c r="BV13" s="170"/>
    </row>
    <row r="14" s="97" customFormat="1" ht="25" customHeight="1" spans="1:74">
      <c r="A14" s="13" t="s">
        <v>94</v>
      </c>
      <c r="B14" s="14" t="s">
        <v>37</v>
      </c>
      <c r="C14" s="112" t="s">
        <v>91</v>
      </c>
      <c r="D14" s="51"/>
      <c r="E14" s="15" t="s">
        <v>95</v>
      </c>
      <c r="F14" s="15" t="s">
        <v>96</v>
      </c>
      <c r="G14" s="11" t="s">
        <v>93</v>
      </c>
      <c r="H14" s="115" t="s">
        <v>50</v>
      </c>
      <c r="I14" s="115" t="s">
        <v>68</v>
      </c>
      <c r="J14" s="13" t="s">
        <v>94</v>
      </c>
      <c r="K14" s="15" t="s">
        <v>61</v>
      </c>
      <c r="L14" s="15" t="s">
        <v>97</v>
      </c>
      <c r="M14" s="130">
        <v>3663</v>
      </c>
      <c r="N14" s="130">
        <v>3796.77</v>
      </c>
      <c r="O14" s="43">
        <v>1.03651924651925</v>
      </c>
      <c r="P14" s="130">
        <v>4195</v>
      </c>
      <c r="Q14" s="130">
        <v>398.23</v>
      </c>
      <c r="R14" s="130">
        <v>0.104886521964723</v>
      </c>
      <c r="S14" s="141" t="s">
        <v>54</v>
      </c>
      <c r="T14" s="142" t="s">
        <v>98</v>
      </c>
      <c r="U14" s="143">
        <v>326.701757</v>
      </c>
      <c r="V14" s="144">
        <v>1648.75258</v>
      </c>
      <c r="W14" s="144">
        <v>-955.044476</v>
      </c>
      <c r="X14" s="144">
        <v>326.887623</v>
      </c>
      <c r="Y14" s="144">
        <v>429.015911</v>
      </c>
      <c r="Z14" s="144">
        <v>254.265052</v>
      </c>
      <c r="AA14" s="144">
        <v>875.650341</v>
      </c>
      <c r="AB14" s="144">
        <v>387.294125</v>
      </c>
      <c r="AC14" s="144">
        <v>207.739795</v>
      </c>
      <c r="AD14" s="144">
        <f t="shared" ref="AD14:AD19" si="10">AJ14-SUM(U14:AC14)</f>
        <v>590.156654999999</v>
      </c>
      <c r="AE14" s="144"/>
      <c r="AF14" s="144"/>
      <c r="AG14" s="151">
        <f>(AM14+AP14+AS14+AV14+AY14+BB14+BE14+BH14+BK14+BN14+BQ14)/10000</f>
        <v>4091.419363</v>
      </c>
      <c r="AH14" s="152">
        <f t="shared" si="7"/>
        <v>0.975308548986889</v>
      </c>
      <c r="AI14" s="144">
        <f t="shared" ref="AI14:AI21" si="11">BT14/10000</f>
        <v>0</v>
      </c>
      <c r="AJ14" s="127">
        <f t="shared" si="5"/>
        <v>4091.419363</v>
      </c>
      <c r="AK14" s="152">
        <f t="shared" si="1"/>
        <v>0.975308548986889</v>
      </c>
      <c r="AL14" s="155">
        <v>11530000</v>
      </c>
      <c r="AM14" s="69">
        <v>8202234.21</v>
      </c>
      <c r="AN14" s="154">
        <v>0.71</v>
      </c>
      <c r="AO14" s="69">
        <v>11530000</v>
      </c>
      <c r="AP14" s="69">
        <v>9438153.49</v>
      </c>
      <c r="AQ14" s="154">
        <v>0.82</v>
      </c>
      <c r="AR14" s="69">
        <v>3720000</v>
      </c>
      <c r="AS14" s="69">
        <v>3763436.61</v>
      </c>
      <c r="AT14" s="154">
        <v>1.01</v>
      </c>
      <c r="AU14" s="69">
        <v>3550000</v>
      </c>
      <c r="AV14" s="69">
        <v>3035424.3</v>
      </c>
      <c r="AW14" s="154">
        <v>0.86</v>
      </c>
      <c r="AX14" s="69">
        <v>890000</v>
      </c>
      <c r="AY14" s="69">
        <v>648515.5</v>
      </c>
      <c r="AZ14" s="154">
        <v>0.73</v>
      </c>
      <c r="BA14" s="69">
        <v>1950000</v>
      </c>
      <c r="BB14" s="69">
        <v>1241268.82</v>
      </c>
      <c r="BC14" s="154">
        <v>0.64</v>
      </c>
      <c r="BD14" s="69">
        <v>4390000</v>
      </c>
      <c r="BE14" s="69">
        <v>4188234.32</v>
      </c>
      <c r="BF14" s="154">
        <v>0.95</v>
      </c>
      <c r="BG14" s="69">
        <v>1770000</v>
      </c>
      <c r="BH14" s="69">
        <v>483961.29</v>
      </c>
      <c r="BI14" s="154">
        <v>0.27</v>
      </c>
      <c r="BJ14" s="69">
        <v>180000</v>
      </c>
      <c r="BK14" s="69">
        <v>2196912.7</v>
      </c>
      <c r="BL14" s="154">
        <v>12.21</v>
      </c>
      <c r="BM14" s="69">
        <v>2310000</v>
      </c>
      <c r="BN14" s="69">
        <v>7716052.39</v>
      </c>
      <c r="BO14" s="154">
        <v>3.34</v>
      </c>
      <c r="BP14" s="69">
        <v>130000</v>
      </c>
      <c r="BQ14" s="69">
        <v>0</v>
      </c>
      <c r="BR14" s="154">
        <v>0</v>
      </c>
      <c r="BS14" s="162">
        <v>0</v>
      </c>
      <c r="BT14" s="162">
        <v>0</v>
      </c>
      <c r="BU14" s="154"/>
      <c r="BV14" s="171" t="s">
        <v>96</v>
      </c>
    </row>
    <row r="15" s="97" customFormat="1" ht="25" customHeight="1" spans="1:74">
      <c r="A15" s="13" t="s">
        <v>99</v>
      </c>
      <c r="B15" s="14" t="s">
        <v>37</v>
      </c>
      <c r="C15" s="112" t="s">
        <v>91</v>
      </c>
      <c r="D15" s="15"/>
      <c r="E15" s="15" t="s">
        <v>100</v>
      </c>
      <c r="F15" s="15" t="s">
        <v>101</v>
      </c>
      <c r="G15" s="11" t="s">
        <v>93</v>
      </c>
      <c r="H15" s="33" t="s">
        <v>50</v>
      </c>
      <c r="I15" s="33" t="s">
        <v>60</v>
      </c>
      <c r="J15" s="13" t="s">
        <v>99</v>
      </c>
      <c r="K15" s="15" t="s">
        <v>61</v>
      </c>
      <c r="L15" s="15" t="s">
        <v>62</v>
      </c>
      <c r="M15" s="130">
        <v>0</v>
      </c>
      <c r="N15" s="130">
        <v>0</v>
      </c>
      <c r="O15" s="43" t="e">
        <v>#DIV/0!</v>
      </c>
      <c r="P15" s="130">
        <v>300</v>
      </c>
      <c r="Q15" s="130">
        <v>300</v>
      </c>
      <c r="R15" s="130" t="e">
        <v>#DIV/0!</v>
      </c>
      <c r="S15" s="141" t="s">
        <v>54</v>
      </c>
      <c r="T15" s="142" t="s">
        <v>98</v>
      </c>
      <c r="U15" s="143">
        <v>0</v>
      </c>
      <c r="V15" s="144">
        <v>0</v>
      </c>
      <c r="W15" s="144">
        <v>0</v>
      </c>
      <c r="X15" s="144">
        <v>0</v>
      </c>
      <c r="Y15" s="144">
        <v>0</v>
      </c>
      <c r="Z15" s="144">
        <v>0</v>
      </c>
      <c r="AA15" s="144">
        <v>0</v>
      </c>
      <c r="AB15" s="144">
        <v>0</v>
      </c>
      <c r="AC15" s="144">
        <v>0</v>
      </c>
      <c r="AD15" s="144">
        <f t="shared" si="10"/>
        <v>0</v>
      </c>
      <c r="AE15" s="144"/>
      <c r="AF15" s="144"/>
      <c r="AG15" s="151">
        <f t="shared" ref="AG14:AG19" si="12">(AM15+AP15+AS15+AV15+AY15+BB15+BE15+BH15+BK15+BN15+BQ15)/10000</f>
        <v>0</v>
      </c>
      <c r="AH15" s="152">
        <f t="shared" si="7"/>
        <v>0</v>
      </c>
      <c r="AI15" s="144">
        <f t="shared" si="11"/>
        <v>0</v>
      </c>
      <c r="AJ15" s="127">
        <f t="shared" si="5"/>
        <v>0</v>
      </c>
      <c r="AK15" s="152">
        <f t="shared" si="1"/>
        <v>0</v>
      </c>
      <c r="AL15" s="155">
        <v>1044190.22</v>
      </c>
      <c r="AM15" s="69">
        <v>0</v>
      </c>
      <c r="AN15" s="154">
        <v>0</v>
      </c>
      <c r="AO15" s="69">
        <v>372107.39</v>
      </c>
      <c r="AP15" s="69">
        <v>0</v>
      </c>
      <c r="AQ15" s="154">
        <v>0</v>
      </c>
      <c r="AR15" s="69">
        <v>368524.83</v>
      </c>
      <c r="AS15" s="69">
        <v>0</v>
      </c>
      <c r="AT15" s="154">
        <v>0</v>
      </c>
      <c r="AU15" s="69">
        <v>196507.08</v>
      </c>
      <c r="AV15" s="69">
        <v>0</v>
      </c>
      <c r="AW15" s="154">
        <v>0</v>
      </c>
      <c r="AX15" s="69">
        <v>144955.19</v>
      </c>
      <c r="AY15" s="69">
        <v>0</v>
      </c>
      <c r="AZ15" s="154">
        <v>0</v>
      </c>
      <c r="BA15" s="69">
        <v>174289.32</v>
      </c>
      <c r="BB15" s="69">
        <v>0</v>
      </c>
      <c r="BC15" s="154">
        <v>0</v>
      </c>
      <c r="BD15" s="69">
        <v>284736.07</v>
      </c>
      <c r="BE15" s="69">
        <v>0</v>
      </c>
      <c r="BF15" s="154">
        <v>0</v>
      </c>
      <c r="BG15" s="69">
        <v>65499.64</v>
      </c>
      <c r="BH15" s="69">
        <v>0</v>
      </c>
      <c r="BI15" s="154">
        <v>0</v>
      </c>
      <c r="BJ15" s="69">
        <v>85105.47</v>
      </c>
      <c r="BK15" s="69">
        <v>0</v>
      </c>
      <c r="BL15" s="154">
        <v>0</v>
      </c>
      <c r="BM15" s="69">
        <v>215128.36</v>
      </c>
      <c r="BN15" s="69">
        <v>0</v>
      </c>
      <c r="BO15" s="154">
        <v>0</v>
      </c>
      <c r="BP15" s="69">
        <v>48956.44</v>
      </c>
      <c r="BQ15" s="69">
        <v>0</v>
      </c>
      <c r="BR15" s="154">
        <v>0</v>
      </c>
      <c r="BS15" s="162">
        <v>0</v>
      </c>
      <c r="BT15" s="162">
        <v>0</v>
      </c>
      <c r="BU15" s="154"/>
      <c r="BV15" s="171" t="s">
        <v>101</v>
      </c>
    </row>
    <row r="16" s="97" customFormat="1" ht="25" customHeight="1" spans="1:74">
      <c r="A16" s="13" t="s">
        <v>102</v>
      </c>
      <c r="B16" s="14" t="s">
        <v>37</v>
      </c>
      <c r="C16" s="112" t="s">
        <v>91</v>
      </c>
      <c r="D16" s="15"/>
      <c r="E16" s="15" t="s">
        <v>103</v>
      </c>
      <c r="F16" s="15" t="s">
        <v>104</v>
      </c>
      <c r="G16" s="11" t="s">
        <v>93</v>
      </c>
      <c r="H16" s="33" t="s">
        <v>50</v>
      </c>
      <c r="I16" s="33" t="s">
        <v>105</v>
      </c>
      <c r="J16" s="13" t="s">
        <v>102</v>
      </c>
      <c r="K16" s="15" t="s">
        <v>106</v>
      </c>
      <c r="L16" s="15" t="s">
        <v>107</v>
      </c>
      <c r="M16" s="130">
        <v>14551</v>
      </c>
      <c r="N16" s="130">
        <v>14528.54</v>
      </c>
      <c r="O16" s="43">
        <v>0.998456463473301</v>
      </c>
      <c r="P16" s="130">
        <v>10340</v>
      </c>
      <c r="Q16" s="130">
        <v>-4188.54</v>
      </c>
      <c r="R16" s="130">
        <v>-0.288297378814389</v>
      </c>
      <c r="S16" s="141" t="s">
        <v>54</v>
      </c>
      <c r="T16" s="142" t="s">
        <v>108</v>
      </c>
      <c r="U16" s="143">
        <v>634.22171</v>
      </c>
      <c r="V16" s="144">
        <v>2344.60587</v>
      </c>
      <c r="W16" s="144">
        <v>2301.91953</v>
      </c>
      <c r="X16" s="144">
        <v>1679.791657</v>
      </c>
      <c r="Y16" s="144">
        <v>390.481600000001</v>
      </c>
      <c r="Z16" s="144">
        <v>1327.354451</v>
      </c>
      <c r="AA16" s="144">
        <v>970.016049</v>
      </c>
      <c r="AB16" s="144">
        <v>249.939899000001</v>
      </c>
      <c r="AC16" s="144">
        <v>1611.181864</v>
      </c>
      <c r="AD16" s="144">
        <f t="shared" si="10"/>
        <v>793.046023999999</v>
      </c>
      <c r="AE16" s="144"/>
      <c r="AF16" s="144"/>
      <c r="AG16" s="151">
        <f t="shared" si="12"/>
        <v>12302.558654</v>
      </c>
      <c r="AH16" s="152">
        <f t="shared" si="7"/>
        <v>1.18980257775629</v>
      </c>
      <c r="AI16" s="144">
        <f t="shared" si="11"/>
        <v>0</v>
      </c>
      <c r="AJ16" s="127">
        <f t="shared" si="5"/>
        <v>12302.558654</v>
      </c>
      <c r="AK16" s="152">
        <f t="shared" si="1"/>
        <v>1.18980257775629</v>
      </c>
      <c r="AL16" s="155">
        <v>32900000</v>
      </c>
      <c r="AM16" s="69">
        <v>64918360.08</v>
      </c>
      <c r="AN16" s="154">
        <v>1.97</v>
      </c>
      <c r="AO16" s="69">
        <v>14100000</v>
      </c>
      <c r="AP16" s="69">
        <v>5136882.24</v>
      </c>
      <c r="AQ16" s="154">
        <v>0.36</v>
      </c>
      <c r="AR16" s="69">
        <v>14100000</v>
      </c>
      <c r="AS16" s="69">
        <v>13893729.27</v>
      </c>
      <c r="AT16" s="154">
        <v>0.99</v>
      </c>
      <c r="AU16" s="69">
        <v>4200000</v>
      </c>
      <c r="AV16" s="69">
        <v>5668542.24</v>
      </c>
      <c r="AW16" s="154">
        <v>1.35</v>
      </c>
      <c r="AX16" s="69">
        <v>7500000</v>
      </c>
      <c r="AY16" s="69">
        <v>0</v>
      </c>
      <c r="AZ16" s="154">
        <v>0</v>
      </c>
      <c r="BA16" s="69">
        <v>1900000</v>
      </c>
      <c r="BB16" s="69">
        <v>0</v>
      </c>
      <c r="BC16" s="154">
        <v>0</v>
      </c>
      <c r="BD16" s="69">
        <v>17900000</v>
      </c>
      <c r="BE16" s="69">
        <v>27624147.45</v>
      </c>
      <c r="BF16" s="154">
        <v>1.54</v>
      </c>
      <c r="BG16" s="69">
        <v>3300000</v>
      </c>
      <c r="BH16" s="69">
        <v>0</v>
      </c>
      <c r="BI16" s="154">
        <v>0</v>
      </c>
      <c r="BJ16" s="69">
        <v>900000</v>
      </c>
      <c r="BK16" s="69">
        <v>0</v>
      </c>
      <c r="BL16" s="154">
        <v>0</v>
      </c>
      <c r="BM16" s="69">
        <v>1900000</v>
      </c>
      <c r="BN16" s="69">
        <v>4200</v>
      </c>
      <c r="BO16" s="154">
        <v>0</v>
      </c>
      <c r="BP16" s="69">
        <v>4700000</v>
      </c>
      <c r="BQ16" s="69">
        <v>5779725.26</v>
      </c>
      <c r="BR16" s="154">
        <v>1.23</v>
      </c>
      <c r="BS16" s="162">
        <v>0</v>
      </c>
      <c r="BT16" s="162">
        <v>0</v>
      </c>
      <c r="BU16" s="154"/>
      <c r="BV16" s="171" t="s">
        <v>109</v>
      </c>
    </row>
    <row r="17" s="97" customFormat="1" ht="25" customHeight="1" spans="1:74">
      <c r="A17" s="13" t="s">
        <v>110</v>
      </c>
      <c r="B17" s="14" t="s">
        <v>37</v>
      </c>
      <c r="C17" s="112" t="s">
        <v>91</v>
      </c>
      <c r="D17" s="15"/>
      <c r="E17" s="20" t="s">
        <v>111</v>
      </c>
      <c r="F17" s="20" t="s">
        <v>112</v>
      </c>
      <c r="G17" s="11" t="s">
        <v>93</v>
      </c>
      <c r="H17" s="33" t="s">
        <v>50</v>
      </c>
      <c r="I17" s="33" t="s">
        <v>51</v>
      </c>
      <c r="J17" s="13" t="s">
        <v>110</v>
      </c>
      <c r="K17" s="20" t="s">
        <v>52</v>
      </c>
      <c r="L17" s="15" t="s">
        <v>113</v>
      </c>
      <c r="M17" s="130"/>
      <c r="N17" s="130"/>
      <c r="O17" s="43" t="e">
        <v>#DIV/0!</v>
      </c>
      <c r="P17" s="130">
        <v>2270</v>
      </c>
      <c r="Q17" s="130">
        <v>2270</v>
      </c>
      <c r="R17" s="130" t="e">
        <v>#DIV/0!</v>
      </c>
      <c r="S17" s="141" t="s">
        <v>54</v>
      </c>
      <c r="T17" s="142" t="s">
        <v>55</v>
      </c>
      <c r="U17" s="143">
        <v>4.69154</v>
      </c>
      <c r="V17" s="144">
        <v>5.89152</v>
      </c>
      <c r="W17" s="144">
        <v>15.63485</v>
      </c>
      <c r="X17" s="144">
        <v>6.92763</v>
      </c>
      <c r="Y17" s="144">
        <v>8.2296</v>
      </c>
      <c r="Z17" s="144">
        <v>15.60394</v>
      </c>
      <c r="AA17" s="144">
        <v>12.67512</v>
      </c>
      <c r="AB17" s="144">
        <v>7.72539999999999</v>
      </c>
      <c r="AC17" s="144">
        <v>137.595773</v>
      </c>
      <c r="AD17" s="144">
        <f t="shared" si="10"/>
        <v>73.251313</v>
      </c>
      <c r="AE17" s="144"/>
      <c r="AF17" s="144"/>
      <c r="AG17" s="151">
        <f t="shared" si="12"/>
        <v>288.226686</v>
      </c>
      <c r="AH17" s="152">
        <f t="shared" si="7"/>
        <v>0.126972108370044</v>
      </c>
      <c r="AI17" s="144">
        <f t="shared" si="11"/>
        <v>0</v>
      </c>
      <c r="AJ17" s="127">
        <f t="shared" si="5"/>
        <v>288.226686</v>
      </c>
      <c r="AK17" s="152">
        <f t="shared" si="1"/>
        <v>0.126972108370044</v>
      </c>
      <c r="AL17" s="155">
        <v>6000000</v>
      </c>
      <c r="AM17" s="69">
        <v>1306766.2</v>
      </c>
      <c r="AN17" s="154">
        <v>0.22</v>
      </c>
      <c r="AO17" s="69">
        <v>4000000</v>
      </c>
      <c r="AP17" s="69">
        <v>1304440.66</v>
      </c>
      <c r="AQ17" s="154">
        <v>0.33</v>
      </c>
      <c r="AR17" s="69">
        <v>5000000</v>
      </c>
      <c r="AS17" s="69">
        <v>207360</v>
      </c>
      <c r="AT17" s="154">
        <v>0.04</v>
      </c>
      <c r="AU17" s="69">
        <v>300000</v>
      </c>
      <c r="AV17" s="69">
        <v>0</v>
      </c>
      <c r="AW17" s="154">
        <v>0</v>
      </c>
      <c r="AX17" s="69">
        <v>1000000</v>
      </c>
      <c r="AY17" s="69">
        <v>51600</v>
      </c>
      <c r="AZ17" s="154">
        <v>0.05</v>
      </c>
      <c r="BA17" s="69">
        <v>2000000</v>
      </c>
      <c r="BB17" s="69">
        <v>0</v>
      </c>
      <c r="BC17" s="154">
        <v>0</v>
      </c>
      <c r="BD17" s="69">
        <v>2400000</v>
      </c>
      <c r="BE17" s="69">
        <v>0</v>
      </c>
      <c r="BF17" s="154">
        <v>0</v>
      </c>
      <c r="BG17" s="69">
        <v>0</v>
      </c>
      <c r="BH17" s="69">
        <v>12100</v>
      </c>
      <c r="BI17" s="154"/>
      <c r="BJ17" s="69">
        <v>0</v>
      </c>
      <c r="BK17" s="69">
        <v>0</v>
      </c>
      <c r="BL17" s="154"/>
      <c r="BM17" s="69">
        <v>2000000</v>
      </c>
      <c r="BN17" s="69">
        <v>0</v>
      </c>
      <c r="BO17" s="154">
        <v>0</v>
      </c>
      <c r="BP17" s="69">
        <v>0</v>
      </c>
      <c r="BQ17" s="69">
        <v>0</v>
      </c>
      <c r="BR17" s="154"/>
      <c r="BS17" s="162">
        <v>0</v>
      </c>
      <c r="BT17" s="162">
        <v>0</v>
      </c>
      <c r="BU17" s="154"/>
      <c r="BV17" s="171" t="s">
        <v>114</v>
      </c>
    </row>
    <row r="18" s="97" customFormat="1" ht="25" customHeight="1" spans="1:74">
      <c r="A18" s="108" t="s">
        <v>115</v>
      </c>
      <c r="B18" s="109" t="s">
        <v>37</v>
      </c>
      <c r="C18" s="110" t="s">
        <v>116</v>
      </c>
      <c r="D18" s="111" t="s">
        <v>117</v>
      </c>
      <c r="E18" s="116" t="s">
        <v>45</v>
      </c>
      <c r="F18" s="116" t="s">
        <v>45</v>
      </c>
      <c r="G18" s="11" t="s">
        <v>46</v>
      </c>
      <c r="H18" s="11"/>
      <c r="I18" s="11"/>
      <c r="J18" s="108" t="s">
        <v>115</v>
      </c>
      <c r="K18" s="116"/>
      <c r="L18" s="111"/>
      <c r="M18" s="128">
        <v>96000</v>
      </c>
      <c r="N18" s="128">
        <v>84918.375124644</v>
      </c>
      <c r="O18" s="129">
        <v>0.884566407548375</v>
      </c>
      <c r="P18" s="128">
        <v>82300</v>
      </c>
      <c r="Q18" s="128"/>
      <c r="R18" s="128"/>
      <c r="S18" s="139"/>
      <c r="T18" s="139"/>
      <c r="U18" s="145">
        <v>1819.036586</v>
      </c>
      <c r="V18" s="145">
        <v>1562.348467</v>
      </c>
      <c r="W18" s="145">
        <v>1817.854657</v>
      </c>
      <c r="X18" s="145">
        <v>15830.471847</v>
      </c>
      <c r="Y18" s="145">
        <v>6059.197779</v>
      </c>
      <c r="Z18" s="144">
        <f>SUM(Z19:Z21)</f>
        <v>14080.69961</v>
      </c>
      <c r="AA18" s="144">
        <f>SUM(AA19:AA21)</f>
        <v>5870.135622</v>
      </c>
      <c r="AB18" s="144">
        <f>SUM(AB19:AB21)</f>
        <v>7181.333014</v>
      </c>
      <c r="AC18" s="144">
        <v>6316.86929</v>
      </c>
      <c r="AD18" s="145">
        <f>AD19+AD20+AD21</f>
        <v>5970.07015500001</v>
      </c>
      <c r="AE18" s="145">
        <v>0</v>
      </c>
      <c r="AF18" s="145">
        <v>0</v>
      </c>
      <c r="AG18" s="151">
        <f>AG19+AG20+AG21</f>
        <v>62981.627027</v>
      </c>
      <c r="AH18" s="152">
        <f t="shared" si="7"/>
        <v>0.765268858165249</v>
      </c>
      <c r="AI18" s="145">
        <f>AI19+AI20+AI21</f>
        <v>3526.39</v>
      </c>
      <c r="AJ18" s="127">
        <f t="shared" si="5"/>
        <v>66508.017027</v>
      </c>
      <c r="AK18" s="152">
        <f t="shared" si="1"/>
        <v>0.808116853304982</v>
      </c>
      <c r="AL18" s="153">
        <f>SUM(AL19:AL21)</f>
        <v>224066330.88</v>
      </c>
      <c r="AM18" s="153">
        <f t="shared" ref="AM18:BR18" si="13">SUM(AM19:AM21)</f>
        <v>127405066.88</v>
      </c>
      <c r="AN18" s="154">
        <f>AM18/AL18</f>
        <v>0.568604244910997</v>
      </c>
      <c r="AO18" s="153">
        <f t="shared" si="13"/>
        <v>131437524.35</v>
      </c>
      <c r="AP18" s="153">
        <f t="shared" si="13"/>
        <v>93813452.63</v>
      </c>
      <c r="AQ18" s="154">
        <f>AP18/AO18</f>
        <v>0.713749388494169</v>
      </c>
      <c r="AR18" s="153">
        <f t="shared" si="13"/>
        <v>104121932.97</v>
      </c>
      <c r="AS18" s="153">
        <f t="shared" si="13"/>
        <v>90712446.14</v>
      </c>
      <c r="AT18" s="154">
        <f>AS18/AR18</f>
        <v>0.871213619959749</v>
      </c>
      <c r="AU18" s="153">
        <f t="shared" si="13"/>
        <v>57625632.1</v>
      </c>
      <c r="AV18" s="153">
        <f t="shared" si="13"/>
        <v>58465694.61</v>
      </c>
      <c r="AW18" s="154">
        <f>AV18/AU18</f>
        <v>1.01457793137162</v>
      </c>
      <c r="AX18" s="153">
        <f t="shared" si="13"/>
        <v>37251931.15</v>
      </c>
      <c r="AY18" s="153">
        <f t="shared" si="13"/>
        <v>31674109.08</v>
      </c>
      <c r="AZ18" s="154">
        <f>AY18/AX18</f>
        <v>0.850267572772533</v>
      </c>
      <c r="BA18" s="153">
        <f t="shared" si="13"/>
        <v>47954401.52</v>
      </c>
      <c r="BB18" s="153">
        <f t="shared" si="13"/>
        <v>60624122.44</v>
      </c>
      <c r="BC18" s="154">
        <f>BB18/BA18</f>
        <v>1.26420350412915</v>
      </c>
      <c r="BD18" s="153">
        <f t="shared" si="13"/>
        <v>79082543.57</v>
      </c>
      <c r="BE18" s="153">
        <f t="shared" si="13"/>
        <v>73106549.49</v>
      </c>
      <c r="BF18" s="154">
        <f>BE18/BD18</f>
        <v>0.924433461416041</v>
      </c>
      <c r="BG18" s="153">
        <f t="shared" si="13"/>
        <v>21151510.33</v>
      </c>
      <c r="BH18" s="153">
        <f t="shared" si="13"/>
        <v>5729670.75</v>
      </c>
      <c r="BI18" s="154">
        <f>BH18/BG18</f>
        <v>0.270887074284874</v>
      </c>
      <c r="BJ18" s="153">
        <f t="shared" si="13"/>
        <v>28580991.48</v>
      </c>
      <c r="BK18" s="153">
        <f t="shared" si="13"/>
        <v>18975544.09</v>
      </c>
      <c r="BL18" s="154">
        <f>BK18/BJ18</f>
        <v>0.663921827319337</v>
      </c>
      <c r="BM18" s="153">
        <f t="shared" si="13"/>
        <v>72894520.96</v>
      </c>
      <c r="BN18" s="153">
        <f t="shared" si="13"/>
        <v>57919821.98</v>
      </c>
      <c r="BO18" s="154">
        <f>BN18/BM18</f>
        <v>0.794570308127586</v>
      </c>
      <c r="BP18" s="153">
        <f t="shared" si="13"/>
        <v>18832680.69</v>
      </c>
      <c r="BQ18" s="153">
        <f t="shared" si="13"/>
        <v>11389792.18</v>
      </c>
      <c r="BR18" s="154">
        <f>BQ18/BP18</f>
        <v>0.604788684493965</v>
      </c>
      <c r="BS18" s="153">
        <f>SUM(BS19:BS21)</f>
        <v>0</v>
      </c>
      <c r="BT18" s="153">
        <f>SUM(BT19:BT21)</f>
        <v>35263900</v>
      </c>
      <c r="BU18" s="154" t="e">
        <f>BT18/BS18</f>
        <v>#DIV/0!</v>
      </c>
      <c r="BV18" s="170"/>
    </row>
    <row r="19" s="97" customFormat="1" ht="25" customHeight="1" spans="1:74">
      <c r="A19" s="13" t="s">
        <v>118</v>
      </c>
      <c r="B19" s="14" t="s">
        <v>37</v>
      </c>
      <c r="C19" s="112" t="s">
        <v>116</v>
      </c>
      <c r="D19" s="15"/>
      <c r="E19" s="15" t="s">
        <v>119</v>
      </c>
      <c r="F19" s="20" t="s">
        <v>120</v>
      </c>
      <c r="G19" s="11" t="s">
        <v>46</v>
      </c>
      <c r="H19" s="33" t="s">
        <v>50</v>
      </c>
      <c r="I19" s="33" t="s">
        <v>105</v>
      </c>
      <c r="J19" s="13" t="s">
        <v>118</v>
      </c>
      <c r="K19" s="15" t="s">
        <v>106</v>
      </c>
      <c r="L19" s="15" t="s">
        <v>121</v>
      </c>
      <c r="M19" s="130">
        <v>96000</v>
      </c>
      <c r="N19" s="130">
        <v>11554.495124644</v>
      </c>
      <c r="O19" s="43">
        <v>0.120359324215042</v>
      </c>
      <c r="P19" s="130">
        <v>13800</v>
      </c>
      <c r="Q19" s="130">
        <v>2245.504875356</v>
      </c>
      <c r="R19" s="130">
        <v>0.194340371529231</v>
      </c>
      <c r="S19" s="141" t="s">
        <v>54</v>
      </c>
      <c r="T19" s="146" t="s">
        <v>122</v>
      </c>
      <c r="U19" s="143">
        <v>1819.036586</v>
      </c>
      <c r="V19" s="144">
        <v>1562.348467</v>
      </c>
      <c r="W19" s="144">
        <v>1817.854657</v>
      </c>
      <c r="X19" s="144">
        <v>1472.492305</v>
      </c>
      <c r="Y19" s="144">
        <v>1273.204598</v>
      </c>
      <c r="Z19" s="144">
        <v>-780.871235000001</v>
      </c>
      <c r="AA19" s="144">
        <v>1084.142438</v>
      </c>
      <c r="AB19" s="144">
        <v>632.144830000001</v>
      </c>
      <c r="AC19" s="144">
        <v>649.278614999999</v>
      </c>
      <c r="AD19" s="144">
        <f t="shared" ref="AD19:AD23" si="14">AJ19-SUM(U19:AC19)</f>
        <v>302.479474</v>
      </c>
      <c r="AE19" s="144"/>
      <c r="AF19" s="144"/>
      <c r="AG19" s="151">
        <f>(AM19+AP19+AS19+AV19+AY19+BB19+BE19+BH19+BK19+BN19+BQ19)/10000</f>
        <v>9832.110735</v>
      </c>
      <c r="AH19" s="152">
        <f t="shared" si="7"/>
        <v>0.712471792391304</v>
      </c>
      <c r="AI19" s="144">
        <f t="shared" si="11"/>
        <v>0</v>
      </c>
      <c r="AJ19" s="127">
        <f t="shared" si="5"/>
        <v>9832.110735</v>
      </c>
      <c r="AK19" s="152">
        <f t="shared" si="1"/>
        <v>0.712471792391304</v>
      </c>
      <c r="AL19" s="157">
        <v>37571268.12</v>
      </c>
      <c r="AM19" s="158">
        <v>16073166.31</v>
      </c>
      <c r="AN19" s="154">
        <v>0.43</v>
      </c>
      <c r="AO19" s="158">
        <v>22039341.87</v>
      </c>
      <c r="AP19" s="158">
        <v>14347218.63</v>
      </c>
      <c r="AQ19" s="154">
        <v>0.65</v>
      </c>
      <c r="AR19" s="158">
        <v>17459084.75</v>
      </c>
      <c r="AS19" s="158">
        <v>9886680.65</v>
      </c>
      <c r="AT19" s="154">
        <v>0.57</v>
      </c>
      <c r="AU19" s="158">
        <v>9662621.18</v>
      </c>
      <c r="AV19" s="158">
        <v>15751292.41</v>
      </c>
      <c r="AW19" s="154">
        <v>1.63</v>
      </c>
      <c r="AX19" s="158">
        <v>6246374.85</v>
      </c>
      <c r="AY19" s="158">
        <v>5557471.99</v>
      </c>
      <c r="AZ19" s="154">
        <v>0.89</v>
      </c>
      <c r="BA19" s="158">
        <v>8040956.76</v>
      </c>
      <c r="BB19" s="158">
        <v>23411252.19</v>
      </c>
      <c r="BC19" s="154">
        <v>2.91</v>
      </c>
      <c r="BD19" s="158">
        <v>13260499.41</v>
      </c>
      <c r="BE19" s="158">
        <v>9888568.97</v>
      </c>
      <c r="BF19" s="154">
        <v>0.75</v>
      </c>
      <c r="BG19" s="158">
        <v>3546668.8</v>
      </c>
      <c r="BH19" s="158">
        <v>-8403636.09</v>
      </c>
      <c r="BI19" s="154">
        <v>-2.37</v>
      </c>
      <c r="BJ19" s="158">
        <v>4792438.43</v>
      </c>
      <c r="BK19" s="158">
        <v>3417861.77</v>
      </c>
      <c r="BL19" s="154">
        <v>0.71</v>
      </c>
      <c r="BM19" s="158">
        <v>12222896.59</v>
      </c>
      <c r="BN19" s="158">
        <v>7135653.06</v>
      </c>
      <c r="BO19" s="154">
        <v>0.58</v>
      </c>
      <c r="BP19" s="158">
        <v>3157849.25</v>
      </c>
      <c r="BQ19" s="158">
        <v>1255577.46</v>
      </c>
      <c r="BR19" s="154">
        <v>0.4</v>
      </c>
      <c r="BS19" s="154">
        <v>0</v>
      </c>
      <c r="BT19" s="154">
        <v>0</v>
      </c>
      <c r="BU19" s="154"/>
      <c r="BV19" s="172" t="s">
        <v>120</v>
      </c>
    </row>
    <row r="20" s="97" customFormat="1" ht="25" customHeight="1" spans="1:74">
      <c r="A20" s="13" t="s">
        <v>123</v>
      </c>
      <c r="B20" s="14" t="s">
        <v>37</v>
      </c>
      <c r="C20" s="112" t="s">
        <v>116</v>
      </c>
      <c r="D20" s="15"/>
      <c r="E20" s="15" t="s">
        <v>124</v>
      </c>
      <c r="F20" s="117" t="s">
        <v>125</v>
      </c>
      <c r="G20" s="11" t="s">
        <v>46</v>
      </c>
      <c r="H20" s="11" t="s">
        <v>126</v>
      </c>
      <c r="I20" s="33" t="s">
        <v>105</v>
      </c>
      <c r="J20" s="13" t="s">
        <v>123</v>
      </c>
      <c r="K20" s="15" t="s">
        <v>106</v>
      </c>
      <c r="L20" s="15" t="s">
        <v>121</v>
      </c>
      <c r="M20" s="130"/>
      <c r="N20" s="130">
        <v>73363.88</v>
      </c>
      <c r="O20" s="43" t="e">
        <v>#DIV/0!</v>
      </c>
      <c r="P20" s="130">
        <v>58000</v>
      </c>
      <c r="Q20" s="130"/>
      <c r="R20" s="130"/>
      <c r="S20" s="141" t="s">
        <v>127</v>
      </c>
      <c r="T20" s="142" t="s">
        <v>128</v>
      </c>
      <c r="U20" s="143">
        <v>0</v>
      </c>
      <c r="V20" s="144">
        <v>0</v>
      </c>
      <c r="W20" s="144">
        <v>0</v>
      </c>
      <c r="X20" s="144">
        <v>14357.979542</v>
      </c>
      <c r="Y20" s="144">
        <v>4785.993181</v>
      </c>
      <c r="Z20" s="144">
        <v>9571.986365</v>
      </c>
      <c r="AA20" s="144">
        <v>4785.993184</v>
      </c>
      <c r="AB20" s="144">
        <v>4785.993184</v>
      </c>
      <c r="AC20" s="144">
        <v>4785.993179</v>
      </c>
      <c r="AD20" s="144">
        <f t="shared" si="14"/>
        <v>4785.99318100001</v>
      </c>
      <c r="AE20" s="144"/>
      <c r="AF20" s="144"/>
      <c r="AG20" s="151">
        <f t="shared" ref="AG20:AG30" si="15">(AM20+AP20+AS20+AV20+AY20+BB20+BE20+BH20+BK20+BN20+BQ20)/10000</f>
        <v>47859.931816</v>
      </c>
      <c r="AH20" s="152">
        <f t="shared" si="7"/>
        <v>0.825171238206897</v>
      </c>
      <c r="AI20" s="144">
        <f t="shared" si="11"/>
        <v>0</v>
      </c>
      <c r="AJ20" s="127">
        <f t="shared" si="5"/>
        <v>47859.931816</v>
      </c>
      <c r="AK20" s="152">
        <f t="shared" si="1"/>
        <v>0.825171238206897</v>
      </c>
      <c r="AL20" s="157">
        <v>157908228.32</v>
      </c>
      <c r="AM20" s="158">
        <v>100247129.79</v>
      </c>
      <c r="AN20" s="154">
        <v>0.63</v>
      </c>
      <c r="AO20" s="158">
        <v>92629118.01</v>
      </c>
      <c r="AP20" s="158">
        <v>71554526.94</v>
      </c>
      <c r="AQ20" s="154">
        <v>0.77</v>
      </c>
      <c r="AR20" s="158">
        <v>73378762</v>
      </c>
      <c r="AS20" s="158">
        <v>72778727.49</v>
      </c>
      <c r="AT20" s="154">
        <v>0.99</v>
      </c>
      <c r="AU20" s="158">
        <v>40611016.55</v>
      </c>
      <c r="AV20" s="158">
        <v>38468308.48</v>
      </c>
      <c r="AW20" s="154">
        <v>0.95</v>
      </c>
      <c r="AX20" s="158">
        <v>26252879.79</v>
      </c>
      <c r="AY20" s="158">
        <v>23519931.99</v>
      </c>
      <c r="AZ20" s="154">
        <v>0.9</v>
      </c>
      <c r="BA20" s="158">
        <v>33795325.49</v>
      </c>
      <c r="BB20" s="158">
        <v>33514282.87</v>
      </c>
      <c r="BC20" s="154">
        <v>0.99</v>
      </c>
      <c r="BD20" s="158">
        <v>55732533.74</v>
      </c>
      <c r="BE20" s="158">
        <v>56924061.94</v>
      </c>
      <c r="BF20" s="154">
        <v>1.02</v>
      </c>
      <c r="BG20" s="158">
        <v>14906289.18</v>
      </c>
      <c r="BH20" s="158">
        <v>12726414.76</v>
      </c>
      <c r="BI20" s="154">
        <v>0.85</v>
      </c>
      <c r="BJ20" s="158">
        <v>20142132.51</v>
      </c>
      <c r="BK20" s="158">
        <v>14011337.56</v>
      </c>
      <c r="BL20" s="154">
        <v>0.7</v>
      </c>
      <c r="BM20" s="158">
        <v>51371594.36</v>
      </c>
      <c r="BN20" s="158">
        <v>45728837.48</v>
      </c>
      <c r="BO20" s="154">
        <v>0.89</v>
      </c>
      <c r="BP20" s="158">
        <v>13272120.05</v>
      </c>
      <c r="BQ20" s="158">
        <v>9125758.86</v>
      </c>
      <c r="BR20" s="154">
        <v>0.69</v>
      </c>
      <c r="BS20" s="154">
        <v>0</v>
      </c>
      <c r="BT20" s="154">
        <v>0</v>
      </c>
      <c r="BU20" s="154"/>
      <c r="BV20" s="172" t="s">
        <v>125</v>
      </c>
    </row>
    <row r="21" s="97" customFormat="1" ht="25" customHeight="1" spans="1:74">
      <c r="A21" s="13" t="s">
        <v>129</v>
      </c>
      <c r="B21" s="14" t="s">
        <v>37</v>
      </c>
      <c r="C21" s="112" t="s">
        <v>116</v>
      </c>
      <c r="D21" s="15"/>
      <c r="E21" s="15" t="s">
        <v>130</v>
      </c>
      <c r="F21" s="117" t="s">
        <v>131</v>
      </c>
      <c r="G21" s="11" t="s">
        <v>46</v>
      </c>
      <c r="H21" s="11" t="s">
        <v>126</v>
      </c>
      <c r="I21" s="33" t="s">
        <v>105</v>
      </c>
      <c r="J21" s="13" t="s">
        <v>129</v>
      </c>
      <c r="K21" s="15" t="s">
        <v>106</v>
      </c>
      <c r="L21" s="15" t="s">
        <v>121</v>
      </c>
      <c r="M21" s="130"/>
      <c r="N21" s="130">
        <v>0</v>
      </c>
      <c r="O21" s="43" t="e">
        <v>#DIV/0!</v>
      </c>
      <c r="P21" s="130">
        <v>10500</v>
      </c>
      <c r="Q21" s="130"/>
      <c r="R21" s="130"/>
      <c r="S21" s="141" t="s">
        <v>132</v>
      </c>
      <c r="T21" s="142" t="s">
        <v>128</v>
      </c>
      <c r="U21" s="143">
        <v>0</v>
      </c>
      <c r="V21" s="144">
        <v>0</v>
      </c>
      <c r="W21" s="144">
        <v>0</v>
      </c>
      <c r="X21" s="144">
        <v>0</v>
      </c>
      <c r="Y21" s="144">
        <v>0</v>
      </c>
      <c r="Z21" s="144">
        <v>5289.58448</v>
      </c>
      <c r="AA21" s="144">
        <v>0</v>
      </c>
      <c r="AB21" s="144">
        <v>1763.195</v>
      </c>
      <c r="AC21" s="144">
        <v>881.597495999999</v>
      </c>
      <c r="AD21" s="144">
        <f t="shared" si="14"/>
        <v>881.5975</v>
      </c>
      <c r="AE21" s="144"/>
      <c r="AF21" s="144"/>
      <c r="AG21" s="151">
        <f t="shared" si="15"/>
        <v>5289.584476</v>
      </c>
      <c r="AH21" s="152">
        <f t="shared" si="7"/>
        <v>0.503769950095238</v>
      </c>
      <c r="AI21" s="144">
        <f t="shared" si="11"/>
        <v>3526.39</v>
      </c>
      <c r="AJ21" s="127">
        <f t="shared" si="5"/>
        <v>8815.974476</v>
      </c>
      <c r="AK21" s="152">
        <f t="shared" si="1"/>
        <v>0.839616616761905</v>
      </c>
      <c r="AL21" s="157">
        <v>28586834.44</v>
      </c>
      <c r="AM21" s="158">
        <v>11084770.78</v>
      </c>
      <c r="AN21" s="154">
        <v>0.39</v>
      </c>
      <c r="AO21" s="158">
        <v>16769064.47</v>
      </c>
      <c r="AP21" s="158">
        <v>7911707.06</v>
      </c>
      <c r="AQ21" s="154">
        <v>0.47</v>
      </c>
      <c r="AR21" s="158">
        <v>13284086.22</v>
      </c>
      <c r="AS21" s="158">
        <v>8047038</v>
      </c>
      <c r="AT21" s="154">
        <v>0.61</v>
      </c>
      <c r="AU21" s="158">
        <v>7351994.37</v>
      </c>
      <c r="AV21" s="158">
        <v>4246093.72</v>
      </c>
      <c r="AW21" s="154">
        <v>0.58</v>
      </c>
      <c r="AX21" s="158">
        <v>4752676.51</v>
      </c>
      <c r="AY21" s="158">
        <v>2596705.1</v>
      </c>
      <c r="AZ21" s="154">
        <v>0.55</v>
      </c>
      <c r="BA21" s="158">
        <v>6118119.27</v>
      </c>
      <c r="BB21" s="158">
        <v>3698587.38</v>
      </c>
      <c r="BC21" s="154">
        <v>0.6</v>
      </c>
      <c r="BD21" s="158">
        <v>10089510.42</v>
      </c>
      <c r="BE21" s="158">
        <v>6293918.58</v>
      </c>
      <c r="BF21" s="154">
        <v>0.62</v>
      </c>
      <c r="BG21" s="158">
        <v>2698552.35</v>
      </c>
      <c r="BH21" s="158">
        <v>1406892.08</v>
      </c>
      <c r="BI21" s="154">
        <v>0.52</v>
      </c>
      <c r="BJ21" s="158">
        <v>3646420.54</v>
      </c>
      <c r="BK21" s="158">
        <v>1546344.76</v>
      </c>
      <c r="BL21" s="154">
        <v>0.42</v>
      </c>
      <c r="BM21" s="158">
        <v>9300030.01</v>
      </c>
      <c r="BN21" s="158">
        <v>5055331.44</v>
      </c>
      <c r="BO21" s="154">
        <v>0.54</v>
      </c>
      <c r="BP21" s="158">
        <v>2402711.39</v>
      </c>
      <c r="BQ21" s="158">
        <v>1008455.86</v>
      </c>
      <c r="BR21" s="154">
        <v>0.42</v>
      </c>
      <c r="BS21" s="154">
        <v>0</v>
      </c>
      <c r="BT21" s="154">
        <v>35263900</v>
      </c>
      <c r="BU21" s="154"/>
      <c r="BV21" s="172" t="s">
        <v>131</v>
      </c>
    </row>
    <row r="22" s="97" customFormat="1" ht="25" customHeight="1" spans="1:74">
      <c r="A22" s="108" t="s">
        <v>133</v>
      </c>
      <c r="B22" s="109" t="s">
        <v>37</v>
      </c>
      <c r="C22" s="110" t="s">
        <v>134</v>
      </c>
      <c r="D22" s="111" t="s">
        <v>135</v>
      </c>
      <c r="E22" s="111" t="s">
        <v>136</v>
      </c>
      <c r="F22" s="111" t="s">
        <v>137</v>
      </c>
      <c r="G22" s="11" t="s">
        <v>46</v>
      </c>
      <c r="H22" s="11"/>
      <c r="I22" s="11"/>
      <c r="J22" s="108" t="s">
        <v>133</v>
      </c>
      <c r="K22" s="111"/>
      <c r="L22" s="111"/>
      <c r="M22" s="128">
        <v>11734</v>
      </c>
      <c r="N22" s="128">
        <v>13749.352523</v>
      </c>
      <c r="O22" s="129">
        <v>1.17175324041248</v>
      </c>
      <c r="P22" s="128">
        <v>17750.21804</v>
      </c>
      <c r="Q22" s="128">
        <v>4000.865517</v>
      </c>
      <c r="R22" s="128">
        <v>0.290985739896285</v>
      </c>
      <c r="S22" s="139" t="s">
        <v>54</v>
      </c>
      <c r="T22" s="139"/>
      <c r="U22" s="145">
        <v>245.903161</v>
      </c>
      <c r="V22" s="147">
        <v>908.809104</v>
      </c>
      <c r="W22" s="147">
        <v>1083.660756</v>
      </c>
      <c r="X22" s="147">
        <v>776.654906</v>
      </c>
      <c r="Y22" s="147">
        <v>1661.550565</v>
      </c>
      <c r="Z22" s="144">
        <f>SUM(Z23:Z30)</f>
        <v>6527.798302</v>
      </c>
      <c r="AA22" s="144">
        <f>SUM(AA23:AA30)</f>
        <v>2228.393579</v>
      </c>
      <c r="AB22" s="144">
        <f>SUM(AB23:AB30)</f>
        <v>796.286726999999</v>
      </c>
      <c r="AC22" s="144">
        <v>1629.955783</v>
      </c>
      <c r="AD22" s="147">
        <f>SUM(AD23:AD30)</f>
        <v>189.220644000003</v>
      </c>
      <c r="AE22" s="147">
        <v>0</v>
      </c>
      <c r="AF22" s="147">
        <v>0</v>
      </c>
      <c r="AG22" s="151">
        <f>SUM(AG23:AG30)</f>
        <v>15508.610194</v>
      </c>
      <c r="AH22" s="152">
        <f t="shared" si="7"/>
        <v>0.873713785320916</v>
      </c>
      <c r="AI22" s="147">
        <f>SUM(AI23:AI30)</f>
        <v>539.623333</v>
      </c>
      <c r="AJ22" s="127">
        <f t="shared" si="5"/>
        <v>16048.233527</v>
      </c>
      <c r="AK22" s="152">
        <f t="shared" si="1"/>
        <v>0.904114726412679</v>
      </c>
      <c r="AL22" s="153">
        <f>SUM(AL23:AL30)</f>
        <v>36990456.66</v>
      </c>
      <c r="AM22" s="153">
        <f>SUM(AM23:AM30)</f>
        <v>25196960.72</v>
      </c>
      <c r="AN22" s="154">
        <f>AM22/AL22</f>
        <v>0.681174632462621</v>
      </c>
      <c r="AO22" s="153">
        <f t="shared" ref="AM22:BR22" si="16">SUM(AO23:AO30)</f>
        <v>27088739.29</v>
      </c>
      <c r="AP22" s="153">
        <f t="shared" si="16"/>
        <v>28673248.4</v>
      </c>
      <c r="AQ22" s="154">
        <f>AP22/AO22</f>
        <v>1.05849327622954</v>
      </c>
      <c r="AR22" s="153">
        <f t="shared" si="16"/>
        <v>26496949.1</v>
      </c>
      <c r="AS22" s="153">
        <f t="shared" si="16"/>
        <v>16353583.79</v>
      </c>
      <c r="AT22" s="154">
        <f>AS22/AR22</f>
        <v>0.617187425174168</v>
      </c>
      <c r="AU22" s="153">
        <f t="shared" si="16"/>
        <v>14146668.56</v>
      </c>
      <c r="AV22" s="153">
        <f t="shared" si="16"/>
        <v>2745432.95</v>
      </c>
      <c r="AW22" s="154">
        <f>AV22/AU22</f>
        <v>0.19406922119903</v>
      </c>
      <c r="AX22" s="153">
        <f t="shared" si="16"/>
        <v>9008649.2</v>
      </c>
      <c r="AY22" s="153">
        <f t="shared" si="16"/>
        <v>33462550.38</v>
      </c>
      <c r="AZ22" s="154">
        <f>AY22/AX22</f>
        <v>3.7144914445109</v>
      </c>
      <c r="BA22" s="153">
        <f t="shared" si="16"/>
        <v>12333907.27</v>
      </c>
      <c r="BB22" s="153">
        <f t="shared" si="16"/>
        <v>10276708.29</v>
      </c>
      <c r="BC22" s="154">
        <f>BB22/BA22</f>
        <v>0.83320784444328</v>
      </c>
      <c r="BD22" s="153">
        <f t="shared" si="16"/>
        <v>20478828.96</v>
      </c>
      <c r="BE22" s="153">
        <f t="shared" si="16"/>
        <v>20287142.77</v>
      </c>
      <c r="BF22" s="154">
        <f>BE22/BD22</f>
        <v>0.990639787539883</v>
      </c>
      <c r="BG22" s="153">
        <f t="shared" si="16"/>
        <v>4765825.15</v>
      </c>
      <c r="BH22" s="153">
        <f t="shared" si="16"/>
        <v>6402063.06</v>
      </c>
      <c r="BI22" s="154">
        <f>BH22/BG22</f>
        <v>1.34332730608046</v>
      </c>
      <c r="BJ22" s="153">
        <f t="shared" si="16"/>
        <v>5510029.07</v>
      </c>
      <c r="BK22" s="153">
        <f t="shared" si="16"/>
        <v>1928344.21</v>
      </c>
      <c r="BL22" s="154">
        <f>BK22/BJ22</f>
        <v>0.34996987956</v>
      </c>
      <c r="BM22" s="153">
        <f t="shared" si="16"/>
        <v>17013327.84</v>
      </c>
      <c r="BN22" s="153">
        <f t="shared" si="16"/>
        <v>7575265.18</v>
      </c>
      <c r="BO22" s="154">
        <f>BN22/BM22</f>
        <v>0.445254758577555</v>
      </c>
      <c r="BP22" s="153">
        <f t="shared" si="16"/>
        <v>3666618.89</v>
      </c>
      <c r="BQ22" s="153">
        <f t="shared" si="16"/>
        <v>2184802.19</v>
      </c>
      <c r="BR22" s="154">
        <f>BQ22/BP22</f>
        <v>0.595862906820949</v>
      </c>
      <c r="BS22" s="153">
        <f>SUM(BS23:BS30)</f>
        <v>0</v>
      </c>
      <c r="BT22" s="153">
        <f>SUM(BT23:BT30)</f>
        <v>5396233.33</v>
      </c>
      <c r="BU22" s="162" t="e">
        <f>BT22/BS22</f>
        <v>#DIV/0!</v>
      </c>
      <c r="BV22" s="170"/>
    </row>
    <row r="23" s="97" customFormat="1" ht="25" customHeight="1" spans="1:74">
      <c r="A23" s="13" t="s">
        <v>138</v>
      </c>
      <c r="B23" s="14" t="s">
        <v>37</v>
      </c>
      <c r="C23" s="112" t="s">
        <v>134</v>
      </c>
      <c r="D23" s="15"/>
      <c r="E23" s="20" t="s">
        <v>139</v>
      </c>
      <c r="F23" s="15" t="s">
        <v>140</v>
      </c>
      <c r="G23" s="11" t="s">
        <v>46</v>
      </c>
      <c r="H23" s="113" t="s">
        <v>126</v>
      </c>
      <c r="I23" s="33" t="s">
        <v>51</v>
      </c>
      <c r="J23" s="13" t="s">
        <v>138</v>
      </c>
      <c r="K23" s="15" t="s">
        <v>52</v>
      </c>
      <c r="L23" s="15" t="s">
        <v>76</v>
      </c>
      <c r="M23" s="130">
        <v>3600</v>
      </c>
      <c r="N23" s="130">
        <v>4319.374454</v>
      </c>
      <c r="O23" s="43">
        <v>1.19982623722222</v>
      </c>
      <c r="P23" s="130">
        <v>7000</v>
      </c>
      <c r="Q23" s="130">
        <v>2680.625546</v>
      </c>
      <c r="R23" s="130">
        <v>0.620605037731234</v>
      </c>
      <c r="S23" s="141" t="s">
        <v>54</v>
      </c>
      <c r="T23" s="142" t="s">
        <v>55</v>
      </c>
      <c r="U23" s="143">
        <v>244.378632</v>
      </c>
      <c r="V23" s="144">
        <v>872.455848</v>
      </c>
      <c r="W23" s="144">
        <v>0</v>
      </c>
      <c r="X23" s="144">
        <v>775.239811</v>
      </c>
      <c r="Y23" s="144">
        <v>989.630283</v>
      </c>
      <c r="Z23" s="144">
        <v>2582.301694</v>
      </c>
      <c r="AA23" s="144">
        <v>1515.284339</v>
      </c>
      <c r="AB23" s="144">
        <v>226.126603</v>
      </c>
      <c r="AC23" s="144">
        <v>-743.595229</v>
      </c>
      <c r="AD23" s="144">
        <f t="shared" si="14"/>
        <v>1373.710852</v>
      </c>
      <c r="AE23" s="144"/>
      <c r="AF23" s="144"/>
      <c r="AG23" s="151">
        <f t="shared" si="15"/>
        <v>7835.532833</v>
      </c>
      <c r="AH23" s="152">
        <f t="shared" si="7"/>
        <v>1.11936183328571</v>
      </c>
      <c r="AI23" s="144">
        <f t="shared" ref="AI23:AI30" si="17">BT23/10000</f>
        <v>0</v>
      </c>
      <c r="AJ23" s="127">
        <f t="shared" si="5"/>
        <v>7835.532833</v>
      </c>
      <c r="AK23" s="152">
        <f t="shared" si="1"/>
        <v>1.11936183328571</v>
      </c>
      <c r="AL23" s="159">
        <v>14599767.58</v>
      </c>
      <c r="AM23" s="160">
        <v>10907579.64</v>
      </c>
      <c r="AN23" s="154">
        <v>0.75</v>
      </c>
      <c r="AO23" s="160">
        <v>10425746.31</v>
      </c>
      <c r="AP23" s="160">
        <v>13132998.36</v>
      </c>
      <c r="AQ23" s="154">
        <v>1.26</v>
      </c>
      <c r="AR23" s="160">
        <v>10604445.54</v>
      </c>
      <c r="AS23" s="160">
        <v>10045470.73</v>
      </c>
      <c r="AT23" s="154">
        <v>0.95</v>
      </c>
      <c r="AU23" s="160">
        <v>5691981.01</v>
      </c>
      <c r="AV23" s="160">
        <v>29919.77</v>
      </c>
      <c r="AW23" s="154">
        <v>0.01</v>
      </c>
      <c r="AX23" s="160">
        <v>3473011.01</v>
      </c>
      <c r="AY23" s="160">
        <v>11817740.82</v>
      </c>
      <c r="AZ23" s="154">
        <v>3.4</v>
      </c>
      <c r="BA23" s="160">
        <v>4967125.63</v>
      </c>
      <c r="BB23" s="160">
        <v>8243410.62</v>
      </c>
      <c r="BC23" s="154">
        <v>1.66</v>
      </c>
      <c r="BD23" s="160">
        <v>8295390.58</v>
      </c>
      <c r="BE23" s="160">
        <v>13033322.66</v>
      </c>
      <c r="BF23" s="154">
        <v>1.57</v>
      </c>
      <c r="BG23" s="160">
        <v>1857307.6</v>
      </c>
      <c r="BH23" s="160">
        <v>4350451.54</v>
      </c>
      <c r="BI23" s="154">
        <v>2.34</v>
      </c>
      <c r="BJ23" s="160">
        <v>2075728.22</v>
      </c>
      <c r="BK23" s="160">
        <v>509895.98</v>
      </c>
      <c r="BL23" s="154">
        <v>0.25</v>
      </c>
      <c r="BM23" s="160">
        <v>6673058.53</v>
      </c>
      <c r="BN23" s="160">
        <v>4849693.07</v>
      </c>
      <c r="BO23" s="154">
        <v>0.73</v>
      </c>
      <c r="BP23" s="160">
        <v>1336438</v>
      </c>
      <c r="BQ23" s="160">
        <v>1434845.14</v>
      </c>
      <c r="BR23" s="154">
        <v>1.07</v>
      </c>
      <c r="BS23" s="154">
        <v>0</v>
      </c>
      <c r="BT23" s="154">
        <v>0</v>
      </c>
      <c r="BU23" s="162"/>
      <c r="BV23" s="171" t="s">
        <v>140</v>
      </c>
    </row>
    <row r="24" s="97" customFormat="1" ht="25" customHeight="1" spans="1:74">
      <c r="A24" s="13" t="s">
        <v>141</v>
      </c>
      <c r="B24" s="14" t="s">
        <v>37</v>
      </c>
      <c r="C24" s="112" t="s">
        <v>134</v>
      </c>
      <c r="D24" s="15"/>
      <c r="E24" s="20" t="s">
        <v>142</v>
      </c>
      <c r="F24" s="15" t="s">
        <v>143</v>
      </c>
      <c r="G24" s="11" t="s">
        <v>46</v>
      </c>
      <c r="H24" s="32" t="s">
        <v>50</v>
      </c>
      <c r="I24" s="33" t="s">
        <v>51</v>
      </c>
      <c r="J24" s="13" t="s">
        <v>141</v>
      </c>
      <c r="K24" s="15" t="s">
        <v>52</v>
      </c>
      <c r="L24" s="15" t="s">
        <v>144</v>
      </c>
      <c r="M24" s="130">
        <v>4170</v>
      </c>
      <c r="N24" s="130">
        <v>3161.228029</v>
      </c>
      <c r="O24" s="43">
        <v>0.758088256354916</v>
      </c>
      <c r="P24" s="130">
        <v>3700</v>
      </c>
      <c r="Q24" s="130">
        <v>538.771971</v>
      </c>
      <c r="R24" s="130">
        <v>0.170431226744004</v>
      </c>
      <c r="S24" s="141" t="s">
        <v>54</v>
      </c>
      <c r="T24" s="142" t="s">
        <v>55</v>
      </c>
      <c r="U24" s="143">
        <v>1.524529</v>
      </c>
      <c r="V24" s="144">
        <v>36.353256</v>
      </c>
      <c r="W24" s="144">
        <v>0</v>
      </c>
      <c r="X24" s="144">
        <v>0</v>
      </c>
      <c r="Y24" s="144">
        <v>0</v>
      </c>
      <c r="Z24" s="144">
        <v>2619.508506</v>
      </c>
      <c r="AA24" s="144">
        <v>346.133975</v>
      </c>
      <c r="AB24" s="144">
        <v>429.593911999999</v>
      </c>
      <c r="AC24" s="144">
        <v>369.174369000001</v>
      </c>
      <c r="AD24" s="144">
        <f t="shared" ref="AD24:AD30" si="18">AJ24-SUM(U24:AC24)</f>
        <v>-172.5617</v>
      </c>
      <c r="AE24" s="144"/>
      <c r="AF24" s="144"/>
      <c r="AG24" s="151">
        <f t="shared" si="15"/>
        <v>3629.726847</v>
      </c>
      <c r="AH24" s="152">
        <f t="shared" si="7"/>
        <v>0.981007255945946</v>
      </c>
      <c r="AI24" s="144">
        <f t="shared" si="17"/>
        <v>0</v>
      </c>
      <c r="AJ24" s="127">
        <f t="shared" si="5"/>
        <v>3629.726847</v>
      </c>
      <c r="AK24" s="152">
        <f t="shared" si="1"/>
        <v>0.981007255945946</v>
      </c>
      <c r="AL24" s="159">
        <v>7718200</v>
      </c>
      <c r="AM24" s="160">
        <v>8849309.12</v>
      </c>
      <c r="AN24" s="154">
        <v>1.15</v>
      </c>
      <c r="AO24" s="160">
        <v>5509300</v>
      </c>
      <c r="AP24" s="160">
        <v>5184585.56</v>
      </c>
      <c r="AQ24" s="154">
        <v>0.94</v>
      </c>
      <c r="AR24" s="160">
        <v>5605500</v>
      </c>
      <c r="AS24" s="160">
        <v>5441912.67</v>
      </c>
      <c r="AT24" s="154">
        <v>0.97</v>
      </c>
      <c r="AU24" s="160">
        <v>3008100</v>
      </c>
      <c r="AV24" s="160">
        <v>2117462.62</v>
      </c>
      <c r="AW24" s="154">
        <v>0.7</v>
      </c>
      <c r="AX24" s="160">
        <v>1835200</v>
      </c>
      <c r="AY24" s="160">
        <v>3342415.57</v>
      </c>
      <c r="AZ24" s="154">
        <v>1.82</v>
      </c>
      <c r="BA24" s="160">
        <v>2627000</v>
      </c>
      <c r="BB24" s="160">
        <v>1648753.31</v>
      </c>
      <c r="BC24" s="154">
        <v>0.63</v>
      </c>
      <c r="BD24" s="160">
        <v>4384500</v>
      </c>
      <c r="BE24" s="160">
        <v>4549548.18</v>
      </c>
      <c r="BF24" s="154">
        <v>1.04</v>
      </c>
      <c r="BG24" s="160">
        <v>980500</v>
      </c>
      <c r="BH24" s="160">
        <v>1759496.19</v>
      </c>
      <c r="BI24" s="154">
        <v>1.79</v>
      </c>
      <c r="BJ24" s="160">
        <v>1098900</v>
      </c>
      <c r="BK24" s="160">
        <v>975789.4</v>
      </c>
      <c r="BL24" s="154">
        <v>0.89</v>
      </c>
      <c r="BM24" s="160">
        <v>3526100</v>
      </c>
      <c r="BN24" s="160">
        <v>1983919.05</v>
      </c>
      <c r="BO24" s="154">
        <v>0.56</v>
      </c>
      <c r="BP24" s="160">
        <v>706700</v>
      </c>
      <c r="BQ24" s="160">
        <v>444076.8</v>
      </c>
      <c r="BR24" s="154">
        <v>0.63</v>
      </c>
      <c r="BS24" s="154">
        <v>0</v>
      </c>
      <c r="BT24" s="154">
        <v>0</v>
      </c>
      <c r="BU24" s="162"/>
      <c r="BV24" s="171" t="s">
        <v>143</v>
      </c>
    </row>
    <row r="25" s="97" customFormat="1" ht="25" customHeight="1" spans="1:74">
      <c r="A25" s="13" t="s">
        <v>145</v>
      </c>
      <c r="B25" s="14" t="s">
        <v>37</v>
      </c>
      <c r="C25" s="112" t="s">
        <v>134</v>
      </c>
      <c r="D25" s="15"/>
      <c r="E25" s="20" t="s">
        <v>146</v>
      </c>
      <c r="F25" s="15" t="s">
        <v>147</v>
      </c>
      <c r="G25" s="11" t="s">
        <v>46</v>
      </c>
      <c r="H25" s="32" t="s">
        <v>126</v>
      </c>
      <c r="I25" s="32" t="s">
        <v>148</v>
      </c>
      <c r="J25" s="13" t="s">
        <v>145</v>
      </c>
      <c r="K25" s="15" t="s">
        <v>52</v>
      </c>
      <c r="L25" s="15" t="s">
        <v>149</v>
      </c>
      <c r="M25" s="130">
        <v>1108</v>
      </c>
      <c r="N25" s="130">
        <v>1092.05004</v>
      </c>
      <c r="O25" s="43">
        <v>0.985604729241877</v>
      </c>
      <c r="P25" s="130">
        <v>1620.21804</v>
      </c>
      <c r="Q25" s="130">
        <v>528.168</v>
      </c>
      <c r="R25" s="130">
        <v>0.483648166891693</v>
      </c>
      <c r="S25" s="141" t="s">
        <v>132</v>
      </c>
      <c r="T25" s="142" t="s">
        <v>150</v>
      </c>
      <c r="U25" s="143">
        <v>0</v>
      </c>
      <c r="V25" s="144">
        <v>0</v>
      </c>
      <c r="W25" s="144">
        <v>0</v>
      </c>
      <c r="X25" s="144">
        <v>0</v>
      </c>
      <c r="Y25" s="144">
        <v>0</v>
      </c>
      <c r="Z25" s="144">
        <v>809.437322</v>
      </c>
      <c r="AA25" s="144">
        <v>134.905833</v>
      </c>
      <c r="AB25" s="144">
        <v>134.905834</v>
      </c>
      <c r="AC25" s="144">
        <v>134.905839</v>
      </c>
      <c r="AD25" s="144">
        <f t="shared" si="18"/>
        <v>134.905833</v>
      </c>
      <c r="AE25" s="144"/>
      <c r="AF25" s="144"/>
      <c r="AG25" s="151">
        <f t="shared" si="15"/>
        <v>809.437328</v>
      </c>
      <c r="AH25" s="152">
        <f t="shared" si="7"/>
        <v>0.499585431106544</v>
      </c>
      <c r="AI25" s="144">
        <f t="shared" si="17"/>
        <v>539.623333</v>
      </c>
      <c r="AJ25" s="127">
        <f t="shared" si="5"/>
        <v>1349.060661</v>
      </c>
      <c r="AK25" s="152">
        <f t="shared" si="1"/>
        <v>0.832641427076074</v>
      </c>
      <c r="AL25" s="159">
        <v>2860000</v>
      </c>
      <c r="AM25" s="160">
        <v>2147831.4</v>
      </c>
      <c r="AN25" s="154">
        <v>0.75</v>
      </c>
      <c r="AO25" s="160">
        <v>2930000</v>
      </c>
      <c r="AP25" s="160">
        <v>1294282.34</v>
      </c>
      <c r="AQ25" s="154">
        <v>0.44</v>
      </c>
      <c r="AR25" s="160">
        <v>2320000</v>
      </c>
      <c r="AS25" s="160">
        <v>1039672.62</v>
      </c>
      <c r="AT25" s="154">
        <v>0.45</v>
      </c>
      <c r="AU25" s="160">
        <v>1280000</v>
      </c>
      <c r="AV25" s="160">
        <v>574284.1</v>
      </c>
      <c r="AW25" s="154">
        <v>0.45</v>
      </c>
      <c r="AX25" s="160">
        <v>830000</v>
      </c>
      <c r="AY25" s="160">
        <v>370079.74</v>
      </c>
      <c r="AZ25" s="154">
        <v>0.45</v>
      </c>
      <c r="BA25" s="160">
        <v>1070000</v>
      </c>
      <c r="BB25" s="160">
        <v>479099.68</v>
      </c>
      <c r="BC25" s="154">
        <v>0.45</v>
      </c>
      <c r="BD25" s="160">
        <v>1760000</v>
      </c>
      <c r="BE25" s="160">
        <v>790655.9</v>
      </c>
      <c r="BF25" s="154">
        <v>0.45</v>
      </c>
      <c r="BG25" s="160">
        <v>470000</v>
      </c>
      <c r="BH25" s="160">
        <v>209533.46</v>
      </c>
      <c r="BI25" s="154">
        <v>0.45</v>
      </c>
      <c r="BJ25" s="160">
        <v>640000</v>
      </c>
      <c r="BK25" s="160">
        <v>280641.28</v>
      </c>
      <c r="BL25" s="154">
        <v>0.44</v>
      </c>
      <c r="BM25" s="160">
        <v>1620000</v>
      </c>
      <c r="BN25" s="160">
        <v>723510.44</v>
      </c>
      <c r="BO25" s="154">
        <v>0.45</v>
      </c>
      <c r="BP25" s="160">
        <v>420000</v>
      </c>
      <c r="BQ25" s="160">
        <v>184782.32</v>
      </c>
      <c r="BR25" s="154">
        <v>0.44</v>
      </c>
      <c r="BS25" s="154">
        <v>0</v>
      </c>
      <c r="BT25" s="154">
        <v>5396233.33</v>
      </c>
      <c r="BU25" s="162"/>
      <c r="BV25" s="171" t="s">
        <v>147</v>
      </c>
    </row>
    <row r="26" s="97" customFormat="1" ht="25" customHeight="1" spans="1:74">
      <c r="A26" s="13" t="s">
        <v>151</v>
      </c>
      <c r="B26" s="14" t="s">
        <v>37</v>
      </c>
      <c r="C26" s="112" t="s">
        <v>134</v>
      </c>
      <c r="D26" s="15"/>
      <c r="E26" s="20" t="s">
        <v>152</v>
      </c>
      <c r="F26" s="15" t="s">
        <v>153</v>
      </c>
      <c r="G26" s="11" t="s">
        <v>46</v>
      </c>
      <c r="H26" s="32" t="s">
        <v>126</v>
      </c>
      <c r="I26" s="33" t="s">
        <v>51</v>
      </c>
      <c r="J26" s="13" t="s">
        <v>151</v>
      </c>
      <c r="K26" s="15" t="s">
        <v>52</v>
      </c>
      <c r="L26" s="15" t="s">
        <v>53</v>
      </c>
      <c r="M26" s="130">
        <v>1352</v>
      </c>
      <c r="N26" s="130">
        <v>1570</v>
      </c>
      <c r="O26" s="43">
        <v>1.1612426035503</v>
      </c>
      <c r="P26" s="130">
        <v>1480</v>
      </c>
      <c r="Q26" s="130">
        <v>-90</v>
      </c>
      <c r="R26" s="130">
        <v>-0.0573248407643312</v>
      </c>
      <c r="S26" s="141" t="s">
        <v>127</v>
      </c>
      <c r="T26" s="142" t="s">
        <v>150</v>
      </c>
      <c r="U26" s="143">
        <v>0</v>
      </c>
      <c r="V26" s="144">
        <v>0</v>
      </c>
      <c r="W26" s="144">
        <v>0</v>
      </c>
      <c r="X26" s="144">
        <v>0</v>
      </c>
      <c r="Y26" s="144">
        <v>629.467453</v>
      </c>
      <c r="Z26" s="144">
        <v>2721.620662</v>
      </c>
      <c r="AA26" s="144">
        <v>189.616603</v>
      </c>
      <c r="AB26" s="144">
        <v>0</v>
      </c>
      <c r="AC26" s="144">
        <v>-3540.704718</v>
      </c>
      <c r="AD26" s="144">
        <f t="shared" si="18"/>
        <v>330.188679</v>
      </c>
      <c r="AE26" s="144"/>
      <c r="AF26" s="144"/>
      <c r="AG26" s="151">
        <f t="shared" si="15"/>
        <v>330.188679</v>
      </c>
      <c r="AH26" s="152">
        <f t="shared" si="7"/>
        <v>0.223100458783784</v>
      </c>
      <c r="AI26" s="144">
        <f t="shared" si="17"/>
        <v>0</v>
      </c>
      <c r="AJ26" s="127">
        <f t="shared" si="5"/>
        <v>330.188679</v>
      </c>
      <c r="AK26" s="152">
        <f t="shared" si="1"/>
        <v>0.223100458783784</v>
      </c>
      <c r="AL26" s="159">
        <v>3086808</v>
      </c>
      <c r="AM26" s="160">
        <v>927214.31</v>
      </c>
      <c r="AN26" s="154">
        <v>0.3</v>
      </c>
      <c r="AO26" s="160">
        <v>2204300.65</v>
      </c>
      <c r="AP26" s="160">
        <v>539904.55</v>
      </c>
      <c r="AQ26" s="154">
        <v>0.24</v>
      </c>
      <c r="AR26" s="160">
        <v>2242082.77</v>
      </c>
      <c r="AS26" s="160">
        <v>423603.2</v>
      </c>
      <c r="AT26" s="154">
        <v>0.19</v>
      </c>
      <c r="AU26" s="160">
        <v>1203447.41</v>
      </c>
      <c r="AV26" s="160">
        <v>211927.2</v>
      </c>
      <c r="AW26" s="154">
        <v>0.18</v>
      </c>
      <c r="AX26" s="160">
        <v>734293.76</v>
      </c>
      <c r="AY26" s="160">
        <v>140045.86</v>
      </c>
      <c r="AZ26" s="154">
        <v>0.19</v>
      </c>
      <c r="BA26" s="160">
        <v>1050192.27</v>
      </c>
      <c r="BB26" s="160">
        <v>172761.02</v>
      </c>
      <c r="BC26" s="154">
        <v>0.16</v>
      </c>
      <c r="BD26" s="160">
        <v>1753882.58</v>
      </c>
      <c r="BE26" s="160">
        <v>321071.83</v>
      </c>
      <c r="BF26" s="154">
        <v>0.18</v>
      </c>
      <c r="BG26" s="160">
        <v>392687.89</v>
      </c>
      <c r="BH26" s="160">
        <v>85799.68</v>
      </c>
      <c r="BI26" s="154">
        <v>0.22</v>
      </c>
      <c r="BJ26" s="160">
        <v>438868.25</v>
      </c>
      <c r="BK26" s="160">
        <v>108539.71</v>
      </c>
      <c r="BL26" s="154">
        <v>0.25</v>
      </c>
      <c r="BM26" s="160">
        <v>1410875.23</v>
      </c>
      <c r="BN26" s="160">
        <v>295164.89</v>
      </c>
      <c r="BO26" s="154">
        <v>0.21</v>
      </c>
      <c r="BP26" s="160">
        <v>282561.18</v>
      </c>
      <c r="BQ26" s="160">
        <v>75854.54</v>
      </c>
      <c r="BR26" s="154">
        <v>0.27</v>
      </c>
      <c r="BS26" s="154">
        <v>0</v>
      </c>
      <c r="BT26" s="154">
        <v>0</v>
      </c>
      <c r="BU26" s="162"/>
      <c r="BV26" s="171" t="s">
        <v>153</v>
      </c>
    </row>
    <row r="27" s="97" customFormat="1" ht="25" customHeight="1" spans="1:74">
      <c r="A27" s="13" t="s">
        <v>154</v>
      </c>
      <c r="B27" s="14" t="s">
        <v>37</v>
      </c>
      <c r="C27" s="112" t="s">
        <v>134</v>
      </c>
      <c r="D27" s="15"/>
      <c r="E27" s="20" t="s">
        <v>155</v>
      </c>
      <c r="F27" s="15" t="s">
        <v>156</v>
      </c>
      <c r="G27" s="11" t="s">
        <v>46</v>
      </c>
      <c r="H27" s="32" t="s">
        <v>50</v>
      </c>
      <c r="I27" s="33" t="s">
        <v>51</v>
      </c>
      <c r="J27" s="13" t="s">
        <v>154</v>
      </c>
      <c r="K27" s="15" t="s">
        <v>52</v>
      </c>
      <c r="L27" s="15" t="s">
        <v>157</v>
      </c>
      <c r="M27" s="130"/>
      <c r="N27" s="130">
        <v>1273</v>
      </c>
      <c r="O27" s="43" t="e">
        <v>#DIV/0!</v>
      </c>
      <c r="P27" s="130">
        <v>1400</v>
      </c>
      <c r="Q27" s="130">
        <v>127</v>
      </c>
      <c r="R27" s="130">
        <v>0.0997643362136684</v>
      </c>
      <c r="S27" s="141" t="s">
        <v>54</v>
      </c>
      <c r="T27" s="142" t="s">
        <v>55</v>
      </c>
      <c r="U27" s="143">
        <v>0</v>
      </c>
      <c r="V27" s="144">
        <v>0</v>
      </c>
      <c r="W27" s="144">
        <v>0</v>
      </c>
      <c r="X27" s="144">
        <v>0</v>
      </c>
      <c r="Y27" s="144">
        <v>0</v>
      </c>
      <c r="Z27" s="144">
        <v>0</v>
      </c>
      <c r="AA27" s="144">
        <v>0</v>
      </c>
      <c r="AB27" s="144">
        <v>0</v>
      </c>
      <c r="AC27" s="144">
        <v>3540.704716</v>
      </c>
      <c r="AD27" s="144">
        <f t="shared" si="18"/>
        <v>-1525.352264</v>
      </c>
      <c r="AE27" s="144"/>
      <c r="AF27" s="144"/>
      <c r="AG27" s="151">
        <f t="shared" si="15"/>
        <v>2015.352452</v>
      </c>
      <c r="AH27" s="152">
        <f t="shared" si="7"/>
        <v>1.43953746571429</v>
      </c>
      <c r="AI27" s="144">
        <f t="shared" si="17"/>
        <v>0</v>
      </c>
      <c r="AJ27" s="127">
        <f t="shared" si="5"/>
        <v>2015.352452</v>
      </c>
      <c r="AK27" s="152">
        <f t="shared" si="1"/>
        <v>1.43953746571429</v>
      </c>
      <c r="AL27" s="159">
        <v>2860000</v>
      </c>
      <c r="AM27" s="160">
        <v>-323919.8</v>
      </c>
      <c r="AN27" s="154">
        <v>-0.11</v>
      </c>
      <c r="AO27" s="160">
        <v>2100000</v>
      </c>
      <c r="AP27" s="160">
        <v>7022661.23</v>
      </c>
      <c r="AQ27" s="154">
        <v>3.34</v>
      </c>
      <c r="AR27" s="160">
        <v>2070000</v>
      </c>
      <c r="AS27" s="160">
        <v>-1569274.2</v>
      </c>
      <c r="AT27" s="154">
        <v>-0.76</v>
      </c>
      <c r="AU27" s="160">
        <v>1070000</v>
      </c>
      <c r="AV27" s="160">
        <v>-792556.47</v>
      </c>
      <c r="AW27" s="154">
        <v>-0.74</v>
      </c>
      <c r="AX27" s="160">
        <v>850000</v>
      </c>
      <c r="AY27" s="160">
        <v>17343735.01</v>
      </c>
      <c r="AZ27" s="154">
        <v>20.4</v>
      </c>
      <c r="BA27" s="160">
        <v>970000</v>
      </c>
      <c r="BB27" s="160">
        <v>-714424.58</v>
      </c>
      <c r="BC27" s="154">
        <v>-0.74</v>
      </c>
      <c r="BD27" s="160">
        <v>1510000</v>
      </c>
      <c r="BE27" s="160">
        <v>865413.57</v>
      </c>
      <c r="BF27" s="154">
        <v>0.57</v>
      </c>
      <c r="BG27" s="160">
        <v>380000</v>
      </c>
      <c r="BH27" s="160">
        <v>-254304.71</v>
      </c>
      <c r="BI27" s="154">
        <v>-0.67</v>
      </c>
      <c r="BJ27" s="160">
        <v>460000</v>
      </c>
      <c r="BK27" s="160">
        <v>-279965.24</v>
      </c>
      <c r="BL27" s="154">
        <v>-0.61</v>
      </c>
      <c r="BM27" s="160">
        <v>1370000</v>
      </c>
      <c r="BN27" s="160">
        <v>-961739</v>
      </c>
      <c r="BO27" s="154">
        <v>-0.7</v>
      </c>
      <c r="BP27" s="160">
        <v>360000</v>
      </c>
      <c r="BQ27" s="160">
        <v>-182101.29</v>
      </c>
      <c r="BR27" s="154">
        <v>-0.51</v>
      </c>
      <c r="BS27" s="154">
        <v>0</v>
      </c>
      <c r="BT27" s="154">
        <v>0</v>
      </c>
      <c r="BU27" s="162"/>
      <c r="BV27" s="171" t="s">
        <v>156</v>
      </c>
    </row>
    <row r="28" s="97" customFormat="1" ht="25" customHeight="1" spans="1:74">
      <c r="A28" s="13" t="s">
        <v>158</v>
      </c>
      <c r="B28" s="14" t="s">
        <v>37</v>
      </c>
      <c r="C28" s="112" t="s">
        <v>134</v>
      </c>
      <c r="D28" s="15"/>
      <c r="E28" s="20" t="s">
        <v>159</v>
      </c>
      <c r="F28" s="15" t="s">
        <v>160</v>
      </c>
      <c r="G28" s="11" t="s">
        <v>46</v>
      </c>
      <c r="H28" s="32" t="s">
        <v>126</v>
      </c>
      <c r="I28" s="33" t="s">
        <v>51</v>
      </c>
      <c r="J28" s="13" t="s">
        <v>158</v>
      </c>
      <c r="K28" s="15" t="s">
        <v>52</v>
      </c>
      <c r="L28" s="15" t="s">
        <v>157</v>
      </c>
      <c r="M28" s="130">
        <v>711</v>
      </c>
      <c r="N28" s="130">
        <v>889</v>
      </c>
      <c r="O28" s="43">
        <v>1.25035161744022</v>
      </c>
      <c r="P28" s="130">
        <v>1000</v>
      </c>
      <c r="Q28" s="130">
        <v>111</v>
      </c>
      <c r="R28" s="130">
        <v>0.124859392575928</v>
      </c>
      <c r="S28" s="141" t="s">
        <v>127</v>
      </c>
      <c r="T28" s="142" t="s">
        <v>150</v>
      </c>
      <c r="U28" s="143">
        <v>0</v>
      </c>
      <c r="V28" s="144">
        <v>0</v>
      </c>
      <c r="W28" s="144">
        <v>0</v>
      </c>
      <c r="X28" s="144">
        <v>1.415095</v>
      </c>
      <c r="Y28" s="144">
        <v>42.452829</v>
      </c>
      <c r="Z28" s="144">
        <v>-287.776343</v>
      </c>
      <c r="AA28" s="144">
        <v>42.452829</v>
      </c>
      <c r="AB28" s="144">
        <v>5.66037799999998</v>
      </c>
      <c r="AC28" s="144">
        <v>1378.814079</v>
      </c>
      <c r="AD28" s="144">
        <f t="shared" si="18"/>
        <v>-77.830189</v>
      </c>
      <c r="AE28" s="144"/>
      <c r="AF28" s="144"/>
      <c r="AG28" s="151">
        <f t="shared" si="15"/>
        <v>1105.188678</v>
      </c>
      <c r="AH28" s="152">
        <f t="shared" si="7"/>
        <v>1.105188678</v>
      </c>
      <c r="AI28" s="144">
        <f t="shared" si="17"/>
        <v>0</v>
      </c>
      <c r="AJ28" s="127">
        <f t="shared" si="5"/>
        <v>1105.188678</v>
      </c>
      <c r="AK28" s="152">
        <f t="shared" si="1"/>
        <v>1.105188678</v>
      </c>
      <c r="AL28" s="159">
        <v>2085681.08</v>
      </c>
      <c r="AM28" s="160">
        <v>2903677.77</v>
      </c>
      <c r="AN28" s="154">
        <v>1.39</v>
      </c>
      <c r="AO28" s="160">
        <v>1489392.33</v>
      </c>
      <c r="AP28" s="160">
        <v>1761602.57</v>
      </c>
      <c r="AQ28" s="154">
        <v>1.18</v>
      </c>
      <c r="AR28" s="160">
        <v>1514920.79</v>
      </c>
      <c r="AS28" s="160">
        <v>1431288.64</v>
      </c>
      <c r="AT28" s="154">
        <v>0.94</v>
      </c>
      <c r="AU28" s="160">
        <v>813140.14</v>
      </c>
      <c r="AV28" s="160">
        <v>789395.93</v>
      </c>
      <c r="AW28" s="154">
        <v>0.97</v>
      </c>
      <c r="AX28" s="160">
        <v>496144.43</v>
      </c>
      <c r="AY28" s="160">
        <v>507282.74</v>
      </c>
      <c r="AZ28" s="154">
        <v>1.02</v>
      </c>
      <c r="BA28" s="160">
        <v>709589.37</v>
      </c>
      <c r="BB28" s="160">
        <v>660148.49</v>
      </c>
      <c r="BC28" s="154">
        <v>0.93</v>
      </c>
      <c r="BD28" s="160">
        <v>1185055.8</v>
      </c>
      <c r="BE28" s="160">
        <v>1090154.33</v>
      </c>
      <c r="BF28" s="154">
        <v>0.92</v>
      </c>
      <c r="BG28" s="160">
        <v>265329.66</v>
      </c>
      <c r="BH28" s="160">
        <v>286422.01</v>
      </c>
      <c r="BI28" s="154">
        <v>1.08</v>
      </c>
      <c r="BJ28" s="160">
        <v>296532.6</v>
      </c>
      <c r="BK28" s="160">
        <v>380625.4</v>
      </c>
      <c r="BL28" s="154">
        <v>1.28</v>
      </c>
      <c r="BM28" s="160">
        <v>953294.08</v>
      </c>
      <c r="BN28" s="160">
        <v>990894.52</v>
      </c>
      <c r="BO28" s="154">
        <v>1.04</v>
      </c>
      <c r="BP28" s="160">
        <v>190919.71</v>
      </c>
      <c r="BQ28" s="160">
        <v>250394.38</v>
      </c>
      <c r="BR28" s="154">
        <v>1.31</v>
      </c>
      <c r="BS28" s="154">
        <v>0</v>
      </c>
      <c r="BT28" s="154">
        <v>0</v>
      </c>
      <c r="BU28" s="162"/>
      <c r="BV28" s="171" t="s">
        <v>160</v>
      </c>
    </row>
    <row r="29" s="97" customFormat="1" ht="25" customHeight="1" spans="1:74">
      <c r="A29" s="13" t="s">
        <v>161</v>
      </c>
      <c r="B29" s="14" t="s">
        <v>37</v>
      </c>
      <c r="C29" s="112" t="s">
        <v>134</v>
      </c>
      <c r="D29" s="15"/>
      <c r="E29" s="20" t="s">
        <v>162</v>
      </c>
      <c r="F29" s="15" t="s">
        <v>163</v>
      </c>
      <c r="G29" s="11" t="s">
        <v>46</v>
      </c>
      <c r="H29" s="32" t="s">
        <v>126</v>
      </c>
      <c r="I29" s="33" t="s">
        <v>51</v>
      </c>
      <c r="J29" s="13" t="s">
        <v>161</v>
      </c>
      <c r="K29" s="15" t="s">
        <v>52</v>
      </c>
      <c r="L29" s="15" t="s">
        <v>76</v>
      </c>
      <c r="M29" s="130">
        <v>793</v>
      </c>
      <c r="N29" s="130">
        <v>793</v>
      </c>
      <c r="O29" s="43">
        <v>1</v>
      </c>
      <c r="P29" s="130">
        <v>800</v>
      </c>
      <c r="Q29" s="130">
        <v>7</v>
      </c>
      <c r="R29" s="130">
        <v>0.00882723833543508</v>
      </c>
      <c r="S29" s="141" t="s">
        <v>127</v>
      </c>
      <c r="T29" s="142" t="s">
        <v>150</v>
      </c>
      <c r="U29" s="143">
        <v>0</v>
      </c>
      <c r="V29" s="144">
        <v>0</v>
      </c>
      <c r="W29" s="144">
        <v>1083.660756</v>
      </c>
      <c r="X29" s="144">
        <v>0</v>
      </c>
      <c r="Y29" s="144">
        <v>0</v>
      </c>
      <c r="Z29" s="144">
        <v>-1917.293539</v>
      </c>
      <c r="AA29" s="144">
        <v>0</v>
      </c>
      <c r="AB29" s="144">
        <v>0</v>
      </c>
      <c r="AC29" s="144">
        <v>1137.867029</v>
      </c>
      <c r="AD29" s="144">
        <f t="shared" si="18"/>
        <v>126.159433</v>
      </c>
      <c r="AE29" s="144"/>
      <c r="AF29" s="144"/>
      <c r="AG29" s="151">
        <f t="shared" si="15"/>
        <v>430.393679</v>
      </c>
      <c r="AH29" s="152">
        <f t="shared" si="7"/>
        <v>0.53799209875</v>
      </c>
      <c r="AI29" s="144">
        <f t="shared" si="17"/>
        <v>0</v>
      </c>
      <c r="AJ29" s="127">
        <f t="shared" si="5"/>
        <v>430.393679</v>
      </c>
      <c r="AK29" s="152">
        <f t="shared" si="1"/>
        <v>0.53799209875</v>
      </c>
      <c r="AL29" s="159">
        <v>2240000</v>
      </c>
      <c r="AM29" s="160">
        <v>1123699.39</v>
      </c>
      <c r="AN29" s="154">
        <v>0.5</v>
      </c>
      <c r="AO29" s="160">
        <v>1310000</v>
      </c>
      <c r="AP29" s="160">
        <v>685372.86</v>
      </c>
      <c r="AQ29" s="154">
        <v>0.52</v>
      </c>
      <c r="AR29" s="160">
        <v>1030000</v>
      </c>
      <c r="AS29" s="160">
        <v>567378.27</v>
      </c>
      <c r="AT29" s="154">
        <v>0.55</v>
      </c>
      <c r="AU29" s="160">
        <v>510000</v>
      </c>
      <c r="AV29" s="160">
        <v>333413.96</v>
      </c>
      <c r="AW29" s="154">
        <v>0.65</v>
      </c>
      <c r="AX29" s="160">
        <v>340000</v>
      </c>
      <c r="AY29" s="160">
        <v>259059.3</v>
      </c>
      <c r="AZ29" s="154">
        <v>0.76</v>
      </c>
      <c r="BA29" s="160">
        <v>420000</v>
      </c>
      <c r="BB29" s="160">
        <v>254267.55</v>
      </c>
      <c r="BC29" s="154">
        <v>0.61</v>
      </c>
      <c r="BD29" s="160">
        <v>780000</v>
      </c>
      <c r="BE29" s="160">
        <v>394832.17</v>
      </c>
      <c r="BF29" s="154">
        <v>0.51</v>
      </c>
      <c r="BG29" s="160">
        <v>210000</v>
      </c>
      <c r="BH29" s="160">
        <v>131006.56</v>
      </c>
      <c r="BI29" s="154">
        <v>0.62</v>
      </c>
      <c r="BJ29" s="160">
        <v>260000</v>
      </c>
      <c r="BK29" s="160">
        <v>135944</v>
      </c>
      <c r="BL29" s="154">
        <v>0.52</v>
      </c>
      <c r="BM29" s="160">
        <v>720000</v>
      </c>
      <c r="BN29" s="160">
        <v>322899.3</v>
      </c>
      <c r="BO29" s="154">
        <v>0.45</v>
      </c>
      <c r="BP29" s="160">
        <v>180000</v>
      </c>
      <c r="BQ29" s="160">
        <v>96063.43</v>
      </c>
      <c r="BR29" s="154">
        <v>0.53</v>
      </c>
      <c r="BS29" s="154">
        <v>0</v>
      </c>
      <c r="BT29" s="154">
        <v>0</v>
      </c>
      <c r="BU29" s="162"/>
      <c r="BV29" s="171" t="s">
        <v>163</v>
      </c>
    </row>
    <row r="30" s="97" customFormat="1" ht="25" customHeight="1" spans="1:74">
      <c r="A30" s="13" t="s">
        <v>164</v>
      </c>
      <c r="B30" s="14" t="s">
        <v>37</v>
      </c>
      <c r="C30" s="112" t="s">
        <v>134</v>
      </c>
      <c r="D30" s="15"/>
      <c r="E30" s="20" t="s">
        <v>165</v>
      </c>
      <c r="F30" s="15" t="s">
        <v>166</v>
      </c>
      <c r="G30" s="11" t="s">
        <v>46</v>
      </c>
      <c r="H30" s="32" t="s">
        <v>50</v>
      </c>
      <c r="I30" s="33" t="s">
        <v>51</v>
      </c>
      <c r="J30" s="13" t="s">
        <v>164</v>
      </c>
      <c r="K30" s="15" t="s">
        <v>52</v>
      </c>
      <c r="L30" s="15" t="s">
        <v>157</v>
      </c>
      <c r="M30" s="130"/>
      <c r="N30" s="130">
        <v>651.7</v>
      </c>
      <c r="O30" s="43" t="e">
        <v>#DIV/0!</v>
      </c>
      <c r="P30" s="130">
        <v>750</v>
      </c>
      <c r="Q30" s="130">
        <v>98.3</v>
      </c>
      <c r="R30" s="130">
        <v>0.150836274359368</v>
      </c>
      <c r="S30" s="141" t="s">
        <v>54</v>
      </c>
      <c r="T30" s="142" t="s">
        <v>55</v>
      </c>
      <c r="U30" s="143">
        <v>0</v>
      </c>
      <c r="V30" s="144">
        <v>0</v>
      </c>
      <c r="W30" s="144">
        <v>0</v>
      </c>
      <c r="X30" s="144">
        <v>0</v>
      </c>
      <c r="Y30" s="144">
        <v>0</v>
      </c>
      <c r="Z30" s="144">
        <v>0</v>
      </c>
      <c r="AA30" s="144">
        <v>0</v>
      </c>
      <c r="AB30" s="144">
        <v>0</v>
      </c>
      <c r="AC30" s="144">
        <v>-647.210302</v>
      </c>
      <c r="AD30" s="144">
        <f t="shared" si="18"/>
        <v>0</v>
      </c>
      <c r="AE30" s="144"/>
      <c r="AF30" s="144"/>
      <c r="AG30" s="151">
        <f t="shared" si="15"/>
        <v>-647.210302</v>
      </c>
      <c r="AH30" s="152">
        <f t="shared" si="7"/>
        <v>-0.862947069333333</v>
      </c>
      <c r="AI30" s="144">
        <f t="shared" si="17"/>
        <v>0</v>
      </c>
      <c r="AJ30" s="127">
        <f t="shared" si="5"/>
        <v>-647.210302</v>
      </c>
      <c r="AK30" s="152">
        <f t="shared" si="1"/>
        <v>-0.862947069333333</v>
      </c>
      <c r="AL30" s="159">
        <v>1540000</v>
      </c>
      <c r="AM30" s="160">
        <v>-1338431.11</v>
      </c>
      <c r="AN30" s="154">
        <v>-0.87</v>
      </c>
      <c r="AO30" s="160">
        <v>1120000</v>
      </c>
      <c r="AP30" s="160">
        <v>-948159.07</v>
      </c>
      <c r="AQ30" s="154">
        <v>-0.85</v>
      </c>
      <c r="AR30" s="160">
        <v>1110000</v>
      </c>
      <c r="AS30" s="160">
        <v>-1026468.14</v>
      </c>
      <c r="AT30" s="154">
        <v>-0.92</v>
      </c>
      <c r="AU30" s="160">
        <v>570000</v>
      </c>
      <c r="AV30" s="160">
        <v>-518414.16</v>
      </c>
      <c r="AW30" s="154">
        <v>-0.91</v>
      </c>
      <c r="AX30" s="160">
        <v>450000</v>
      </c>
      <c r="AY30" s="160">
        <v>-317808.66</v>
      </c>
      <c r="AZ30" s="154">
        <v>-0.71</v>
      </c>
      <c r="BA30" s="160">
        <v>520000</v>
      </c>
      <c r="BB30" s="160">
        <v>-467307.8</v>
      </c>
      <c r="BC30" s="154">
        <v>-0.9</v>
      </c>
      <c r="BD30" s="160">
        <v>810000</v>
      </c>
      <c r="BE30" s="160">
        <v>-757855.87</v>
      </c>
      <c r="BF30" s="154">
        <v>-0.94</v>
      </c>
      <c r="BG30" s="160">
        <v>210000</v>
      </c>
      <c r="BH30" s="160">
        <v>-166341.67</v>
      </c>
      <c r="BI30" s="154">
        <v>-0.79</v>
      </c>
      <c r="BJ30" s="160">
        <v>240000</v>
      </c>
      <c r="BK30" s="160">
        <v>-183126.32</v>
      </c>
      <c r="BL30" s="154">
        <v>-0.76</v>
      </c>
      <c r="BM30" s="160">
        <v>740000</v>
      </c>
      <c r="BN30" s="160">
        <v>-629077.09</v>
      </c>
      <c r="BO30" s="154">
        <v>-0.85</v>
      </c>
      <c r="BP30" s="160">
        <v>190000</v>
      </c>
      <c r="BQ30" s="160">
        <v>-119113.13</v>
      </c>
      <c r="BR30" s="154">
        <v>-0.63</v>
      </c>
      <c r="BS30" s="154">
        <v>0</v>
      </c>
      <c r="BT30" s="154">
        <v>0</v>
      </c>
      <c r="BU30" s="162"/>
      <c r="BV30" s="171" t="s">
        <v>166</v>
      </c>
    </row>
    <row r="31" s="97" customFormat="1" ht="25" customHeight="1" spans="1:74">
      <c r="A31" s="108" t="s">
        <v>167</v>
      </c>
      <c r="B31" s="109" t="s">
        <v>37</v>
      </c>
      <c r="C31" s="110" t="s">
        <v>168</v>
      </c>
      <c r="D31" s="111" t="s">
        <v>169</v>
      </c>
      <c r="E31" s="111" t="s">
        <v>45</v>
      </c>
      <c r="F31" s="111" t="s">
        <v>45</v>
      </c>
      <c r="G31" s="11" t="s">
        <v>46</v>
      </c>
      <c r="J31" s="108" t="s">
        <v>167</v>
      </c>
      <c r="K31" s="111"/>
      <c r="L31" s="111"/>
      <c r="M31" s="128">
        <v>2658</v>
      </c>
      <c r="N31" s="128">
        <v>3090.69714</v>
      </c>
      <c r="O31" s="129">
        <v>1.162790496614</v>
      </c>
      <c r="P31" s="128">
        <v>3519.2</v>
      </c>
      <c r="Q31" s="128">
        <v>428.50286</v>
      </c>
      <c r="R31" s="128">
        <v>-0.960215406694693</v>
      </c>
      <c r="S31" s="128">
        <v>0</v>
      </c>
      <c r="T31" s="139"/>
      <c r="U31" s="144">
        <f t="shared" ref="U31:AD31" si="19">SUM(U32:U39)</f>
        <v>84.891463</v>
      </c>
      <c r="V31" s="144">
        <f t="shared" si="19"/>
        <v>167.285142</v>
      </c>
      <c r="W31" s="144">
        <f t="shared" si="19"/>
        <v>151.081132</v>
      </c>
      <c r="X31" s="144">
        <f t="shared" si="19"/>
        <v>82.846181</v>
      </c>
      <c r="Y31" s="144">
        <f t="shared" si="19"/>
        <v>59.017687</v>
      </c>
      <c r="Z31" s="144">
        <f t="shared" si="19"/>
        <v>1187.774555</v>
      </c>
      <c r="AA31" s="144">
        <f t="shared" si="19"/>
        <v>246.48862</v>
      </c>
      <c r="AB31" s="144">
        <f t="shared" si="19"/>
        <v>229.628348</v>
      </c>
      <c r="AC31" s="144">
        <f t="shared" si="19"/>
        <v>476.789752</v>
      </c>
      <c r="AD31" s="144">
        <f t="shared" si="19"/>
        <v>652.697991</v>
      </c>
      <c r="AE31" s="147">
        <v>0</v>
      </c>
      <c r="AF31" s="147">
        <v>0</v>
      </c>
      <c r="AG31" s="151">
        <f>SUM(AG32:AG39)</f>
        <v>2439.050871</v>
      </c>
      <c r="AH31" s="152">
        <f t="shared" si="7"/>
        <v>0.693069695101159</v>
      </c>
      <c r="AI31" s="147">
        <f>SUM(AI32:AI39)</f>
        <v>899.45</v>
      </c>
      <c r="AJ31" s="127">
        <f t="shared" si="5"/>
        <v>3338.500871</v>
      </c>
      <c r="AK31" s="152">
        <f t="shared" si="1"/>
        <v>0.948653350477381</v>
      </c>
      <c r="AL31" s="161">
        <f t="shared" ref="AL31:AP31" si="20">SUM(AL32:AL38)+AL39</f>
        <v>7565750</v>
      </c>
      <c r="AM31" s="161">
        <f t="shared" si="20"/>
        <v>2158485.97</v>
      </c>
      <c r="AN31" s="162">
        <f>AM31/AL31</f>
        <v>0.285297025410567</v>
      </c>
      <c r="AO31" s="161">
        <f t="shared" ref="AO31:AS31" si="21">SUM(AO32:AO38)+AO39</f>
        <v>6178125</v>
      </c>
      <c r="AP31" s="161">
        <f t="shared" si="20"/>
        <v>2492555.93</v>
      </c>
      <c r="AQ31" s="162">
        <f>AP31/AO31</f>
        <v>0.40344860778958</v>
      </c>
      <c r="AR31" s="161">
        <f t="shared" si="21"/>
        <v>4754375</v>
      </c>
      <c r="AS31" s="161">
        <f t="shared" si="21"/>
        <v>4188730.47</v>
      </c>
      <c r="AT31" s="162">
        <f>AS31/AR31</f>
        <v>0.881026521887735</v>
      </c>
      <c r="AU31" s="161">
        <f t="shared" ref="AU31:AY31" si="22">SUM(AU32:AU38)+AU39</f>
        <v>2096875</v>
      </c>
      <c r="AV31" s="161">
        <f t="shared" si="22"/>
        <v>1731921.88</v>
      </c>
      <c r="AW31" s="162">
        <f>AV31/AU31</f>
        <v>0.825953802682563</v>
      </c>
      <c r="AX31" s="161">
        <f t="shared" si="22"/>
        <v>1852500</v>
      </c>
      <c r="AY31" s="161">
        <f t="shared" si="22"/>
        <v>1858451.52</v>
      </c>
      <c r="AZ31" s="162">
        <f>AY31/AX31</f>
        <v>1.00321269635628</v>
      </c>
      <c r="BA31" s="161">
        <f t="shared" ref="BA31:BE31" si="23">SUM(BA32:BA38)+BA39</f>
        <v>1965000</v>
      </c>
      <c r="BB31" s="161">
        <f t="shared" si="23"/>
        <v>785475.03</v>
      </c>
      <c r="BC31" s="162">
        <f>BB31/BA31</f>
        <v>0.399732839694657</v>
      </c>
      <c r="BD31" s="161">
        <f t="shared" si="23"/>
        <v>3877187.5</v>
      </c>
      <c r="BE31" s="161">
        <f t="shared" si="23"/>
        <v>6898160.3</v>
      </c>
      <c r="BF31" s="162">
        <f>BE31/BD31</f>
        <v>1.77916603207867</v>
      </c>
      <c r="BG31" s="161">
        <f t="shared" ref="BG31:BK31" si="24">SUM(BG32:BG38)+BG39</f>
        <v>966875</v>
      </c>
      <c r="BH31" s="161">
        <f t="shared" si="24"/>
        <v>600674.47</v>
      </c>
      <c r="BI31" s="162">
        <f>BH31/BG31</f>
        <v>0.621253491919845</v>
      </c>
      <c r="BJ31" s="161">
        <f t="shared" si="24"/>
        <v>1392812.5</v>
      </c>
      <c r="BK31" s="161">
        <f t="shared" si="24"/>
        <v>1559667.33</v>
      </c>
      <c r="BL31" s="162">
        <f>BK31/BJ31</f>
        <v>1.11979705093112</v>
      </c>
      <c r="BM31" s="161">
        <f t="shared" ref="BM31:BQ31" si="25">SUM(BM32:BM38)+BM39</f>
        <v>3833750</v>
      </c>
      <c r="BN31" s="161">
        <f t="shared" si="25"/>
        <v>1849365.16</v>
      </c>
      <c r="BO31" s="162">
        <f>BN31/BM31</f>
        <v>0.482390651450929</v>
      </c>
      <c r="BP31" s="161">
        <f t="shared" si="25"/>
        <v>708750</v>
      </c>
      <c r="BQ31" s="161">
        <f t="shared" si="25"/>
        <v>267020.65</v>
      </c>
      <c r="BR31" s="162">
        <f>BQ31/BP31</f>
        <v>0.376748712522046</v>
      </c>
      <c r="BS31" s="161">
        <f>SUM(BS32:BS38)+BS39</f>
        <v>0</v>
      </c>
      <c r="BT31" s="161">
        <f>SUM(BT32:BT38)+BT39</f>
        <v>8994500</v>
      </c>
      <c r="BU31" s="162" t="e">
        <f>BT31/BS31</f>
        <v>#DIV/0!</v>
      </c>
      <c r="BV31" s="170"/>
    </row>
    <row r="32" s="97" customFormat="1" ht="25" customHeight="1" spans="1:74">
      <c r="A32" s="13" t="s">
        <v>170</v>
      </c>
      <c r="B32" s="14" t="s">
        <v>37</v>
      </c>
      <c r="C32" s="112" t="s">
        <v>168</v>
      </c>
      <c r="D32" s="20"/>
      <c r="E32" s="15" t="s">
        <v>171</v>
      </c>
      <c r="F32" s="15" t="s">
        <v>172</v>
      </c>
      <c r="G32" s="11" t="s">
        <v>46</v>
      </c>
      <c r="H32" s="118" t="s">
        <v>126</v>
      </c>
      <c r="I32" s="118" t="s">
        <v>173</v>
      </c>
      <c r="J32" s="13" t="s">
        <v>170</v>
      </c>
      <c r="K32" s="15" t="s">
        <v>174</v>
      </c>
      <c r="L32" s="15" t="s">
        <v>175</v>
      </c>
      <c r="M32" s="130">
        <v>1407</v>
      </c>
      <c r="N32" s="130">
        <v>1386.616166</v>
      </c>
      <c r="O32" s="43">
        <v>0.985512555792466</v>
      </c>
      <c r="P32" s="130">
        <v>1469.4</v>
      </c>
      <c r="Q32" s="130">
        <v>82.7838340000001</v>
      </c>
      <c r="R32" s="130">
        <v>0.0597020545626612</v>
      </c>
      <c r="S32" s="141" t="s">
        <v>132</v>
      </c>
      <c r="T32" s="142" t="s">
        <v>176</v>
      </c>
      <c r="U32" s="143">
        <v>26.4544</v>
      </c>
      <c r="V32" s="144">
        <v>0</v>
      </c>
      <c r="W32" s="144">
        <v>0</v>
      </c>
      <c r="X32" s="144">
        <v>0</v>
      </c>
      <c r="Y32" s="144">
        <v>0</v>
      </c>
      <c r="Z32" s="144">
        <v>-139.869261</v>
      </c>
      <c r="AA32" s="144">
        <v>905.156669</v>
      </c>
      <c r="AB32" s="144">
        <v>127.111682</v>
      </c>
      <c r="AC32" s="144">
        <v>6.5516980000001</v>
      </c>
      <c r="AD32" s="144">
        <f>AJ32-SUM(U32:AC32)</f>
        <v>298.051487</v>
      </c>
      <c r="AE32" s="144"/>
      <c r="AF32" s="144"/>
      <c r="AG32" s="151">
        <f>(AM32+AP32+AS32+AV32+AY32+BB32+BE32+BH32+BK32+BN32+BQ32)/10000</f>
        <v>734.073342</v>
      </c>
      <c r="AH32" s="152">
        <f t="shared" si="7"/>
        <v>0.4995735279706</v>
      </c>
      <c r="AI32" s="144">
        <f t="shared" ref="AI32:AI38" si="26">BT32/10000</f>
        <v>489.383333</v>
      </c>
      <c r="AJ32" s="127">
        <f t="shared" si="5"/>
        <v>1223.456675</v>
      </c>
      <c r="AK32" s="152">
        <f t="shared" si="1"/>
        <v>0.832623298625289</v>
      </c>
      <c r="AL32" s="155">
        <v>4004000</v>
      </c>
      <c r="AM32" s="69">
        <v>420027.02</v>
      </c>
      <c r="AN32" s="154">
        <v>0.1</v>
      </c>
      <c r="AO32" s="69">
        <v>2350000</v>
      </c>
      <c r="AP32" s="69">
        <v>1506364.69</v>
      </c>
      <c r="AQ32" s="154">
        <v>0.64</v>
      </c>
      <c r="AR32" s="69">
        <v>1870000</v>
      </c>
      <c r="AS32" s="69">
        <v>1383083.8</v>
      </c>
      <c r="AT32" s="154">
        <v>0.74</v>
      </c>
      <c r="AU32" s="69">
        <v>1030000</v>
      </c>
      <c r="AV32" s="69">
        <v>299436.24</v>
      </c>
      <c r="AW32" s="154">
        <v>0.29</v>
      </c>
      <c r="AX32" s="69">
        <v>650000</v>
      </c>
      <c r="AY32" s="69">
        <v>502678.16</v>
      </c>
      <c r="AZ32" s="154">
        <v>0.77</v>
      </c>
      <c r="BA32" s="69">
        <v>850000</v>
      </c>
      <c r="BB32" s="69">
        <v>423552.02</v>
      </c>
      <c r="BC32" s="154">
        <v>0.5</v>
      </c>
      <c r="BD32" s="69">
        <v>1410000</v>
      </c>
      <c r="BE32" s="69">
        <v>1199414.71</v>
      </c>
      <c r="BF32" s="154">
        <v>0.85</v>
      </c>
      <c r="BG32" s="69">
        <v>380000</v>
      </c>
      <c r="BH32" s="69">
        <v>150552.98</v>
      </c>
      <c r="BI32" s="154">
        <v>0.4</v>
      </c>
      <c r="BJ32" s="69">
        <v>510000</v>
      </c>
      <c r="BK32" s="69">
        <v>299714.52</v>
      </c>
      <c r="BL32" s="154">
        <v>0.59</v>
      </c>
      <c r="BM32" s="69">
        <v>1300000</v>
      </c>
      <c r="BN32" s="69">
        <v>1097376.34</v>
      </c>
      <c r="BO32" s="154">
        <v>0.84</v>
      </c>
      <c r="BP32" s="69">
        <v>340000</v>
      </c>
      <c r="BQ32" s="69">
        <v>58532.94</v>
      </c>
      <c r="BR32" s="154">
        <v>0.17</v>
      </c>
      <c r="BS32" s="154">
        <v>0</v>
      </c>
      <c r="BT32" s="154">
        <v>4893833.33</v>
      </c>
      <c r="BU32" s="162"/>
      <c r="BV32" s="172" t="s">
        <v>172</v>
      </c>
    </row>
    <row r="33" s="97" customFormat="1" ht="25" customHeight="1" spans="1:74">
      <c r="A33" s="13" t="s">
        <v>177</v>
      </c>
      <c r="B33" s="14" t="s">
        <v>37</v>
      </c>
      <c r="C33" s="112" t="s">
        <v>168</v>
      </c>
      <c r="D33" s="20"/>
      <c r="E33" s="15" t="s">
        <v>178</v>
      </c>
      <c r="F33" s="15" t="s">
        <v>179</v>
      </c>
      <c r="G33" s="11" t="s">
        <v>46</v>
      </c>
      <c r="H33" s="118" t="s">
        <v>126</v>
      </c>
      <c r="I33" s="118" t="s">
        <v>173</v>
      </c>
      <c r="J33" s="13" t="s">
        <v>177</v>
      </c>
      <c r="K33" s="15" t="s">
        <v>61</v>
      </c>
      <c r="L33" s="15" t="s">
        <v>180</v>
      </c>
      <c r="M33" s="130"/>
      <c r="N33" s="130">
        <v>708.234997</v>
      </c>
      <c r="O33" s="43" t="e">
        <v>#DIV/0!</v>
      </c>
      <c r="P33" s="130">
        <v>950</v>
      </c>
      <c r="Q33" s="130">
        <v>241.765003</v>
      </c>
      <c r="R33" s="130">
        <v>0.341362688972005</v>
      </c>
      <c r="S33" s="141" t="s">
        <v>54</v>
      </c>
      <c r="T33" s="142" t="s">
        <v>181</v>
      </c>
      <c r="U33" s="143">
        <v>0.28302</v>
      </c>
      <c r="V33" s="144">
        <v>167.285142</v>
      </c>
      <c r="W33" s="144">
        <v>151.081132</v>
      </c>
      <c r="X33" s="144">
        <v>82.846181</v>
      </c>
      <c r="Y33" s="144">
        <v>59.017687</v>
      </c>
      <c r="Z33" s="144">
        <v>1225.966873</v>
      </c>
      <c r="AA33" s="144">
        <v>-761.184716</v>
      </c>
      <c r="AB33" s="144">
        <v>0</v>
      </c>
      <c r="AC33" s="144">
        <v>-82.1382890000001</v>
      </c>
      <c r="AD33" s="144">
        <f t="shared" ref="AD33:AD39" si="27">AJ33-SUM(U33:AC33)</f>
        <v>252.129837</v>
      </c>
      <c r="AE33" s="144"/>
      <c r="AF33" s="144"/>
      <c r="AG33" s="151">
        <f t="shared" ref="AG33:AG39" si="28">(AM33+AP33+AS33+AV33+AY33+BB33+BE33+BH33+BK33+BN33+BQ33)/10000</f>
        <v>1095.286867</v>
      </c>
      <c r="AH33" s="152">
        <f t="shared" si="7"/>
        <v>1.15293354421053</v>
      </c>
      <c r="AI33" s="144">
        <f t="shared" si="26"/>
        <v>0</v>
      </c>
      <c r="AJ33" s="127">
        <f t="shared" si="5"/>
        <v>1095.286867</v>
      </c>
      <c r="AK33" s="152">
        <f t="shared" si="1"/>
        <v>1.15293354421053</v>
      </c>
      <c r="AL33" s="155">
        <v>593750</v>
      </c>
      <c r="AM33" s="69">
        <v>116062.85</v>
      </c>
      <c r="AN33" s="154">
        <v>0.2</v>
      </c>
      <c r="AO33" s="69">
        <v>2078125</v>
      </c>
      <c r="AP33" s="69">
        <v>8676.67</v>
      </c>
      <c r="AQ33" s="154">
        <v>0</v>
      </c>
      <c r="AR33" s="69">
        <v>1484375</v>
      </c>
      <c r="AS33" s="69">
        <v>2029789.53</v>
      </c>
      <c r="AT33" s="154">
        <v>1.37</v>
      </c>
      <c r="AU33" s="69">
        <v>296875</v>
      </c>
      <c r="AV33" s="69">
        <v>999464.48</v>
      </c>
      <c r="AW33" s="154">
        <v>3.37</v>
      </c>
      <c r="AX33" s="69">
        <v>712500</v>
      </c>
      <c r="AY33" s="69">
        <v>1076807.81</v>
      </c>
      <c r="AZ33" s="154">
        <v>1.51</v>
      </c>
      <c r="BA33" s="69">
        <v>475000</v>
      </c>
      <c r="BB33" s="69">
        <v>2705.01</v>
      </c>
      <c r="BC33" s="154">
        <v>0.01</v>
      </c>
      <c r="BD33" s="69">
        <v>1407187.5</v>
      </c>
      <c r="BE33" s="69">
        <v>5103140.8</v>
      </c>
      <c r="BF33" s="154">
        <v>3.63</v>
      </c>
      <c r="BG33" s="69">
        <v>296875</v>
      </c>
      <c r="BH33" s="69">
        <v>291653.03</v>
      </c>
      <c r="BI33" s="154">
        <v>0.98</v>
      </c>
      <c r="BJ33" s="69">
        <v>492812.5</v>
      </c>
      <c r="BK33" s="69">
        <v>1047109.97</v>
      </c>
      <c r="BL33" s="154">
        <v>2.12</v>
      </c>
      <c r="BM33" s="69">
        <v>1543750</v>
      </c>
      <c r="BN33" s="69">
        <v>208946.51</v>
      </c>
      <c r="BO33" s="154">
        <v>0.14</v>
      </c>
      <c r="BP33" s="69">
        <v>118750</v>
      </c>
      <c r="BQ33" s="69">
        <v>68512.01</v>
      </c>
      <c r="BR33" s="154">
        <v>0.58</v>
      </c>
      <c r="BS33" s="154">
        <v>0</v>
      </c>
      <c r="BT33" s="154">
        <v>0</v>
      </c>
      <c r="BU33" s="162"/>
      <c r="BV33" s="172" t="s">
        <v>182</v>
      </c>
    </row>
    <row r="34" s="97" customFormat="1" ht="25" customHeight="1" spans="1:74">
      <c r="A34" s="13" t="s">
        <v>183</v>
      </c>
      <c r="B34" s="14" t="s">
        <v>37</v>
      </c>
      <c r="C34" s="112" t="s">
        <v>168</v>
      </c>
      <c r="D34" s="20"/>
      <c r="E34" s="15" t="s">
        <v>184</v>
      </c>
      <c r="F34" s="15" t="s">
        <v>182</v>
      </c>
      <c r="G34" s="11" t="s">
        <v>46</v>
      </c>
      <c r="H34" s="118" t="s">
        <v>126</v>
      </c>
      <c r="I34" s="118" t="s">
        <v>185</v>
      </c>
      <c r="J34" s="13" t="s">
        <v>183</v>
      </c>
      <c r="K34" s="15" t="s">
        <v>174</v>
      </c>
      <c r="L34" s="15" t="s">
        <v>186</v>
      </c>
      <c r="M34" s="130">
        <v>445</v>
      </c>
      <c r="N34" s="130">
        <v>438.256922</v>
      </c>
      <c r="O34" s="43">
        <v>0.984847015730337</v>
      </c>
      <c r="P34" s="130">
        <v>829</v>
      </c>
      <c r="Q34" s="130">
        <v>390.743078</v>
      </c>
      <c r="R34" s="130">
        <v>0.891584498464579</v>
      </c>
      <c r="S34" s="141" t="s">
        <v>132</v>
      </c>
      <c r="T34" s="142" t="s">
        <v>176</v>
      </c>
      <c r="U34" s="143">
        <v>0</v>
      </c>
      <c r="V34" s="144">
        <v>0</v>
      </c>
      <c r="W34" s="144">
        <v>0</v>
      </c>
      <c r="X34" s="144">
        <v>0</v>
      </c>
      <c r="Y34" s="144">
        <v>0</v>
      </c>
      <c r="Z34" s="144">
        <v>410.488462</v>
      </c>
      <c r="AA34" s="144">
        <v>71.9225</v>
      </c>
      <c r="AB34" s="144">
        <v>71.9225</v>
      </c>
      <c r="AC34" s="144">
        <v>92.968654</v>
      </c>
      <c r="AD34" s="144">
        <f t="shared" si="27"/>
        <v>71.9224999999999</v>
      </c>
      <c r="AE34" s="144"/>
      <c r="AF34" s="144"/>
      <c r="AG34" s="151">
        <f t="shared" si="28"/>
        <v>431.534616</v>
      </c>
      <c r="AH34" s="152">
        <f t="shared" si="7"/>
        <v>0.520548390832328</v>
      </c>
      <c r="AI34" s="144">
        <f t="shared" si="26"/>
        <v>287.69</v>
      </c>
      <c r="AJ34" s="127">
        <f t="shared" si="5"/>
        <v>719.224616</v>
      </c>
      <c r="AK34" s="152">
        <f t="shared" si="1"/>
        <v>0.867580960193004</v>
      </c>
      <c r="AL34" s="155">
        <v>2240000</v>
      </c>
      <c r="AM34" s="69">
        <v>1145071.42</v>
      </c>
      <c r="AN34" s="154">
        <v>0.51</v>
      </c>
      <c r="AO34" s="69">
        <v>1330000</v>
      </c>
      <c r="AP34" s="69">
        <v>690019.62</v>
      </c>
      <c r="AQ34" s="154">
        <v>0.52</v>
      </c>
      <c r="AR34" s="69">
        <v>1050000</v>
      </c>
      <c r="AS34" s="69">
        <v>554279.76</v>
      </c>
      <c r="AT34" s="154">
        <v>0.53</v>
      </c>
      <c r="AU34" s="69">
        <v>580000</v>
      </c>
      <c r="AV34" s="69">
        <v>306167.58</v>
      </c>
      <c r="AW34" s="154">
        <v>0.53</v>
      </c>
      <c r="AX34" s="69">
        <v>370000</v>
      </c>
      <c r="AY34" s="69">
        <v>197300.3</v>
      </c>
      <c r="AZ34" s="154">
        <v>0.53</v>
      </c>
      <c r="BA34" s="69">
        <v>480000</v>
      </c>
      <c r="BB34" s="69">
        <v>255422</v>
      </c>
      <c r="BC34" s="154">
        <v>0.53</v>
      </c>
      <c r="BD34" s="69">
        <v>800000</v>
      </c>
      <c r="BE34" s="69">
        <v>421521.7</v>
      </c>
      <c r="BF34" s="154">
        <v>0.53</v>
      </c>
      <c r="BG34" s="69">
        <v>220000</v>
      </c>
      <c r="BH34" s="69">
        <v>111708.4</v>
      </c>
      <c r="BI34" s="154">
        <v>0.51</v>
      </c>
      <c r="BJ34" s="69">
        <v>290000</v>
      </c>
      <c r="BK34" s="69">
        <v>149618.04</v>
      </c>
      <c r="BL34" s="154">
        <v>0.52</v>
      </c>
      <c r="BM34" s="69">
        <v>740000</v>
      </c>
      <c r="BN34" s="69">
        <v>385724.5</v>
      </c>
      <c r="BO34" s="154">
        <v>0.52</v>
      </c>
      <c r="BP34" s="69">
        <v>190000</v>
      </c>
      <c r="BQ34" s="69">
        <v>98512.84</v>
      </c>
      <c r="BR34" s="154">
        <v>0.52</v>
      </c>
      <c r="BS34" s="154">
        <v>0</v>
      </c>
      <c r="BT34" s="154">
        <v>2876900</v>
      </c>
      <c r="BU34" s="162"/>
      <c r="BV34" s="172" t="s">
        <v>187</v>
      </c>
    </row>
    <row r="35" s="97" customFormat="1" ht="25" customHeight="1" spans="1:74">
      <c r="A35" s="13" t="s">
        <v>188</v>
      </c>
      <c r="B35" s="14" t="s">
        <v>37</v>
      </c>
      <c r="C35" s="112" t="s">
        <v>168</v>
      </c>
      <c r="D35" s="20"/>
      <c r="E35" s="15" t="s">
        <v>189</v>
      </c>
      <c r="F35" s="15" t="s">
        <v>190</v>
      </c>
      <c r="G35" s="11" t="s">
        <v>46</v>
      </c>
      <c r="H35" s="118" t="s">
        <v>126</v>
      </c>
      <c r="I35" s="118" t="s">
        <v>185</v>
      </c>
      <c r="J35" s="13" t="s">
        <v>188</v>
      </c>
      <c r="K35" s="15" t="s">
        <v>191</v>
      </c>
      <c r="L35" s="15" t="s">
        <v>192</v>
      </c>
      <c r="M35" s="130">
        <v>232</v>
      </c>
      <c r="N35" s="130">
        <v>185.539452</v>
      </c>
      <c r="O35" s="43">
        <v>0.799739017241379</v>
      </c>
      <c r="P35" s="130">
        <v>130</v>
      </c>
      <c r="Q35" s="130">
        <v>-55.539452</v>
      </c>
      <c r="R35" s="130">
        <v>-0.299340390420039</v>
      </c>
      <c r="S35" s="141" t="s">
        <v>127</v>
      </c>
      <c r="T35" s="142" t="s">
        <v>176</v>
      </c>
      <c r="U35" s="143">
        <v>37.107889</v>
      </c>
      <c r="V35" s="144">
        <v>0</v>
      </c>
      <c r="W35" s="144">
        <v>0</v>
      </c>
      <c r="X35" s="144">
        <v>0</v>
      </c>
      <c r="Y35" s="144">
        <v>0</v>
      </c>
      <c r="Z35" s="144">
        <v>-346.843163</v>
      </c>
      <c r="AA35" s="144">
        <v>0</v>
      </c>
      <c r="AB35" s="144">
        <v>0</v>
      </c>
      <c r="AC35" s="144">
        <v>309.735274</v>
      </c>
      <c r="AD35" s="144">
        <f t="shared" si="27"/>
        <v>0</v>
      </c>
      <c r="AE35" s="144"/>
      <c r="AF35" s="144"/>
      <c r="AG35" s="151">
        <f t="shared" si="28"/>
        <v>0</v>
      </c>
      <c r="AH35" s="152">
        <f t="shared" si="7"/>
        <v>0</v>
      </c>
      <c r="AI35" s="144">
        <f t="shared" si="26"/>
        <v>0</v>
      </c>
      <c r="AJ35" s="127">
        <f t="shared" si="5"/>
        <v>0</v>
      </c>
      <c r="AK35" s="152">
        <f t="shared" si="1"/>
        <v>0</v>
      </c>
      <c r="AL35" s="155">
        <v>350000</v>
      </c>
      <c r="AM35" s="69">
        <v>665.79</v>
      </c>
      <c r="AN35" s="154">
        <v>0</v>
      </c>
      <c r="AO35" s="69">
        <v>200000</v>
      </c>
      <c r="AP35" s="69">
        <v>890.31</v>
      </c>
      <c r="AQ35" s="154">
        <v>0</v>
      </c>
      <c r="AR35" s="69">
        <v>170000</v>
      </c>
      <c r="AS35" s="69">
        <v>-2633.67</v>
      </c>
      <c r="AT35" s="154">
        <v>-0.02</v>
      </c>
      <c r="AU35" s="69">
        <v>90000</v>
      </c>
      <c r="AV35" s="69">
        <v>444.26</v>
      </c>
      <c r="AW35" s="154">
        <v>0</v>
      </c>
      <c r="AX35" s="69">
        <v>60000</v>
      </c>
      <c r="AY35" s="69">
        <v>183.51</v>
      </c>
      <c r="AZ35" s="154">
        <v>0</v>
      </c>
      <c r="BA35" s="69">
        <v>80000</v>
      </c>
      <c r="BB35" s="69">
        <v>-444.41</v>
      </c>
      <c r="BC35" s="154">
        <v>-0.01</v>
      </c>
      <c r="BD35" s="69">
        <v>120000</v>
      </c>
      <c r="BE35" s="69">
        <v>521.82</v>
      </c>
      <c r="BF35" s="154">
        <v>0</v>
      </c>
      <c r="BG35" s="69">
        <v>30000</v>
      </c>
      <c r="BH35" s="69">
        <v>295.22</v>
      </c>
      <c r="BI35" s="154">
        <v>0.01</v>
      </c>
      <c r="BJ35" s="69">
        <v>50000</v>
      </c>
      <c r="BK35" s="69">
        <v>522.18</v>
      </c>
      <c r="BL35" s="154">
        <v>0.01</v>
      </c>
      <c r="BM35" s="69">
        <v>120000</v>
      </c>
      <c r="BN35" s="69">
        <v>-703.39</v>
      </c>
      <c r="BO35" s="154">
        <v>-0.01</v>
      </c>
      <c r="BP35" s="69">
        <v>30000</v>
      </c>
      <c r="BQ35" s="69">
        <v>258.38</v>
      </c>
      <c r="BR35" s="154">
        <v>0.01</v>
      </c>
      <c r="BS35" s="154">
        <v>0</v>
      </c>
      <c r="BT35" s="154">
        <v>0</v>
      </c>
      <c r="BU35" s="162"/>
      <c r="BV35" s="172"/>
    </row>
    <row r="36" s="97" customFormat="1" ht="25" customHeight="1" spans="1:74">
      <c r="A36" s="13" t="s">
        <v>193</v>
      </c>
      <c r="B36" s="14" t="s">
        <v>37</v>
      </c>
      <c r="C36" s="112" t="s">
        <v>168</v>
      </c>
      <c r="D36" s="20"/>
      <c r="E36" s="15" t="s">
        <v>194</v>
      </c>
      <c r="F36" s="15" t="s">
        <v>187</v>
      </c>
      <c r="G36" s="11" t="s">
        <v>46</v>
      </c>
      <c r="H36" s="118" t="s">
        <v>126</v>
      </c>
      <c r="I36" s="118" t="s">
        <v>185</v>
      </c>
      <c r="J36" s="13" t="s">
        <v>193</v>
      </c>
      <c r="K36" s="15" t="s">
        <v>191</v>
      </c>
      <c r="L36" s="15" t="s">
        <v>195</v>
      </c>
      <c r="M36" s="130">
        <v>277</v>
      </c>
      <c r="N36" s="130">
        <v>134.546836</v>
      </c>
      <c r="O36" s="43">
        <v>0.485728649819495</v>
      </c>
      <c r="P36" s="130">
        <v>140.8</v>
      </c>
      <c r="Q36" s="130">
        <v>6.253164</v>
      </c>
      <c r="R36" s="130">
        <v>0.0464757417261006</v>
      </c>
      <c r="S36" s="141" t="s">
        <v>132</v>
      </c>
      <c r="T36" s="142" t="s">
        <v>176</v>
      </c>
      <c r="U36" s="143">
        <v>0</v>
      </c>
      <c r="V36" s="144">
        <v>0</v>
      </c>
      <c r="W36" s="144">
        <v>0</v>
      </c>
      <c r="X36" s="144">
        <v>0</v>
      </c>
      <c r="Y36" s="144">
        <v>0</v>
      </c>
      <c r="Z36" s="144">
        <v>122.994288</v>
      </c>
      <c r="AA36" s="144">
        <v>30.594167</v>
      </c>
      <c r="AB36" s="144">
        <v>30.594166</v>
      </c>
      <c r="AC36" s="144">
        <v>91.164169</v>
      </c>
      <c r="AD36" s="144">
        <f t="shared" si="27"/>
        <v>30.594167</v>
      </c>
      <c r="AE36" s="144"/>
      <c r="AF36" s="144"/>
      <c r="AG36" s="151">
        <f t="shared" si="28"/>
        <v>183.56429</v>
      </c>
      <c r="AH36" s="152">
        <f t="shared" si="7"/>
        <v>1.30372365056818</v>
      </c>
      <c r="AI36" s="144">
        <f t="shared" si="26"/>
        <v>122.376667</v>
      </c>
      <c r="AJ36" s="127">
        <f t="shared" si="5"/>
        <v>305.940957</v>
      </c>
      <c r="AK36" s="152">
        <f t="shared" si="1"/>
        <v>2.17287611505682</v>
      </c>
      <c r="AL36" s="155">
        <v>378000</v>
      </c>
      <c r="AM36" s="69">
        <v>487085.44</v>
      </c>
      <c r="AN36" s="154">
        <v>1.29</v>
      </c>
      <c r="AO36" s="69">
        <v>220000</v>
      </c>
      <c r="AP36" s="69">
        <v>293517.5</v>
      </c>
      <c r="AQ36" s="154">
        <v>1.33</v>
      </c>
      <c r="AR36" s="69">
        <v>180000</v>
      </c>
      <c r="AS36" s="69">
        <v>235777.08</v>
      </c>
      <c r="AT36" s="154">
        <v>1.31</v>
      </c>
      <c r="AU36" s="69">
        <v>100000</v>
      </c>
      <c r="AV36" s="69">
        <v>130236.22</v>
      </c>
      <c r="AW36" s="154">
        <v>1.3</v>
      </c>
      <c r="AX36" s="69">
        <v>60000</v>
      </c>
      <c r="AY36" s="69">
        <v>83926.72</v>
      </c>
      <c r="AZ36" s="154">
        <v>1.4</v>
      </c>
      <c r="BA36" s="69">
        <v>80000</v>
      </c>
      <c r="BB36" s="69">
        <v>108650.28</v>
      </c>
      <c r="BC36" s="154">
        <v>1.36</v>
      </c>
      <c r="BD36" s="69">
        <v>140000</v>
      </c>
      <c r="BE36" s="69">
        <v>179305.04</v>
      </c>
      <c r="BF36" s="154">
        <v>1.28</v>
      </c>
      <c r="BG36" s="69">
        <v>40000</v>
      </c>
      <c r="BH36" s="69">
        <v>47518.02</v>
      </c>
      <c r="BI36" s="154">
        <v>1.19</v>
      </c>
      <c r="BJ36" s="69">
        <v>50000</v>
      </c>
      <c r="BK36" s="69">
        <v>63643.86</v>
      </c>
      <c r="BL36" s="154">
        <v>1.27</v>
      </c>
      <c r="BM36" s="69">
        <v>130000</v>
      </c>
      <c r="BN36" s="69">
        <v>164077.78</v>
      </c>
      <c r="BO36" s="154">
        <v>1.26</v>
      </c>
      <c r="BP36" s="69">
        <v>30000</v>
      </c>
      <c r="BQ36" s="69">
        <v>41904.96</v>
      </c>
      <c r="BR36" s="154">
        <v>1.4</v>
      </c>
      <c r="BS36" s="154">
        <v>0</v>
      </c>
      <c r="BT36" s="154">
        <v>1223766.67</v>
      </c>
      <c r="BU36" s="162"/>
      <c r="BV36" s="172" t="s">
        <v>190</v>
      </c>
    </row>
    <row r="37" s="97" customFormat="1" ht="25" customHeight="1" spans="1:74">
      <c r="A37" s="13" t="s">
        <v>196</v>
      </c>
      <c r="B37" s="14" t="s">
        <v>37</v>
      </c>
      <c r="C37" s="112" t="s">
        <v>168</v>
      </c>
      <c r="D37" s="20"/>
      <c r="E37" s="15" t="s">
        <v>197</v>
      </c>
      <c r="F37" s="15" t="s">
        <v>198</v>
      </c>
      <c r="G37" s="11" t="s">
        <v>46</v>
      </c>
      <c r="H37" s="119"/>
      <c r="I37" s="118" t="s">
        <v>185</v>
      </c>
      <c r="J37" s="13" t="s">
        <v>196</v>
      </c>
      <c r="K37" s="15" t="s">
        <v>199</v>
      </c>
      <c r="L37" s="15" t="s">
        <v>200</v>
      </c>
      <c r="M37" s="130">
        <v>132</v>
      </c>
      <c r="N37" s="130">
        <v>105.230768</v>
      </c>
      <c r="O37" s="43">
        <v>0.797202787878788</v>
      </c>
      <c r="P37" s="130">
        <v>0</v>
      </c>
      <c r="Q37" s="130">
        <v>-105.230768</v>
      </c>
      <c r="R37" s="130">
        <v>-1</v>
      </c>
      <c r="S37" s="141" t="s">
        <v>201</v>
      </c>
      <c r="T37" s="142" t="s">
        <v>202</v>
      </c>
      <c r="U37" s="143">
        <v>21.046154</v>
      </c>
      <c r="V37" s="144">
        <v>0</v>
      </c>
      <c r="W37" s="144">
        <v>0</v>
      </c>
      <c r="X37" s="144">
        <v>0</v>
      </c>
      <c r="Y37" s="144">
        <v>0</v>
      </c>
      <c r="Z37" s="144">
        <v>-79.5544</v>
      </c>
      <c r="AA37" s="144">
        <v>0</v>
      </c>
      <c r="AB37" s="144">
        <v>0</v>
      </c>
      <c r="AC37" s="144">
        <v>58.508246</v>
      </c>
      <c r="AD37" s="144">
        <f t="shared" si="27"/>
        <v>0</v>
      </c>
      <c r="AE37" s="144"/>
      <c r="AF37" s="144"/>
      <c r="AG37" s="151">
        <f t="shared" si="28"/>
        <v>0</v>
      </c>
      <c r="AH37" s="152" t="e">
        <f t="shared" si="7"/>
        <v>#DIV/0!</v>
      </c>
      <c r="AI37" s="144">
        <f t="shared" si="26"/>
        <v>0</v>
      </c>
      <c r="AJ37" s="127">
        <f t="shared" si="5"/>
        <v>0</v>
      </c>
      <c r="AK37" s="152" t="e">
        <f t="shared" si="1"/>
        <v>#DIV/0!</v>
      </c>
      <c r="AL37" s="155">
        <v>0</v>
      </c>
      <c r="AM37" s="69">
        <v>0</v>
      </c>
      <c r="AN37" s="154"/>
      <c r="AO37" s="69">
        <v>0</v>
      </c>
      <c r="AP37" s="69">
        <v>0</v>
      </c>
      <c r="AQ37" s="154"/>
      <c r="AR37" s="69">
        <v>0</v>
      </c>
      <c r="AS37" s="69">
        <v>0</v>
      </c>
      <c r="AT37" s="154"/>
      <c r="AU37" s="69">
        <v>0</v>
      </c>
      <c r="AV37" s="69">
        <v>0</v>
      </c>
      <c r="AW37" s="154"/>
      <c r="AX37" s="69">
        <v>0</v>
      </c>
      <c r="AY37" s="69">
        <v>0</v>
      </c>
      <c r="AZ37" s="154"/>
      <c r="BA37" s="69">
        <v>0</v>
      </c>
      <c r="BB37" s="69">
        <v>0</v>
      </c>
      <c r="BC37" s="154"/>
      <c r="BD37" s="69">
        <v>0</v>
      </c>
      <c r="BE37" s="69">
        <v>0</v>
      </c>
      <c r="BF37" s="154"/>
      <c r="BG37" s="69">
        <v>0</v>
      </c>
      <c r="BH37" s="69">
        <v>0</v>
      </c>
      <c r="BI37" s="154"/>
      <c r="BJ37" s="69">
        <v>0</v>
      </c>
      <c r="BK37" s="69">
        <v>0</v>
      </c>
      <c r="BL37" s="154"/>
      <c r="BM37" s="69">
        <v>0</v>
      </c>
      <c r="BN37" s="69">
        <v>0</v>
      </c>
      <c r="BO37" s="154"/>
      <c r="BP37" s="69">
        <v>0</v>
      </c>
      <c r="BQ37" s="69">
        <v>0</v>
      </c>
      <c r="BR37" s="154"/>
      <c r="BS37" s="154">
        <v>0</v>
      </c>
      <c r="BT37" s="154">
        <v>0</v>
      </c>
      <c r="BU37" s="162"/>
      <c r="BV37" s="172"/>
    </row>
    <row r="38" s="97" customFormat="1" ht="25" customHeight="1" spans="1:74">
      <c r="A38" s="13" t="s">
        <v>203</v>
      </c>
      <c r="B38" s="14" t="s">
        <v>37</v>
      </c>
      <c r="C38" s="112" t="s">
        <v>168</v>
      </c>
      <c r="D38" s="20"/>
      <c r="E38" s="15" t="s">
        <v>204</v>
      </c>
      <c r="F38" s="6" t="s">
        <v>205</v>
      </c>
      <c r="G38" s="11" t="s">
        <v>46</v>
      </c>
      <c r="H38" s="119"/>
      <c r="I38" s="118" t="s">
        <v>185</v>
      </c>
      <c r="J38" s="13" t="s">
        <v>203</v>
      </c>
      <c r="K38" s="15" t="s">
        <v>199</v>
      </c>
      <c r="L38" s="15" t="s">
        <v>200</v>
      </c>
      <c r="M38" s="130">
        <v>165</v>
      </c>
      <c r="N38" s="130">
        <v>132.271999</v>
      </c>
      <c r="O38" s="43">
        <v>0.801648478787879</v>
      </c>
      <c r="P38" s="130">
        <v>0</v>
      </c>
      <c r="Q38" s="130">
        <v>-132.271999</v>
      </c>
      <c r="R38" s="130">
        <v>-1</v>
      </c>
      <c r="S38" s="141" t="s">
        <v>201</v>
      </c>
      <c r="T38" s="142" t="s">
        <v>202</v>
      </c>
      <c r="U38" s="143">
        <v>0</v>
      </c>
      <c r="V38" s="144">
        <v>0</v>
      </c>
      <c r="W38" s="144">
        <v>0</v>
      </c>
      <c r="X38" s="144">
        <v>0</v>
      </c>
      <c r="Y38" s="144">
        <v>0</v>
      </c>
      <c r="Z38" s="144">
        <v>53.100002</v>
      </c>
      <c r="AA38" s="144">
        <v>0</v>
      </c>
      <c r="AB38" s="144">
        <v>0</v>
      </c>
      <c r="AC38" s="144">
        <v>0</v>
      </c>
      <c r="AD38" s="144">
        <f t="shared" si="27"/>
        <v>0</v>
      </c>
      <c r="AE38" s="144">
        <v>0</v>
      </c>
      <c r="AF38" s="144">
        <v>0</v>
      </c>
      <c r="AG38" s="151">
        <f t="shared" si="28"/>
        <v>53.100002</v>
      </c>
      <c r="AH38" s="152" t="e">
        <f t="shared" si="7"/>
        <v>#DIV/0!</v>
      </c>
      <c r="AI38" s="144">
        <f t="shared" si="26"/>
        <v>0</v>
      </c>
      <c r="AJ38" s="127">
        <f t="shared" si="5"/>
        <v>53.100002</v>
      </c>
      <c r="AK38" s="152" t="e">
        <f t="shared" si="1"/>
        <v>#DIV/0!</v>
      </c>
      <c r="AL38" s="163">
        <v>0</v>
      </c>
      <c r="AM38" s="163">
        <f>11.12428*10000</f>
        <v>111242.8</v>
      </c>
      <c r="AN38" s="162" t="e">
        <f>AM38/AL38</f>
        <v>#DIV/0!</v>
      </c>
      <c r="AO38" s="163">
        <v>0</v>
      </c>
      <c r="AP38" s="163">
        <f>7.97008*10000</f>
        <v>79700.8</v>
      </c>
      <c r="AQ38" s="162" t="e">
        <f>AP38/AO38</f>
        <v>#DIV/0!</v>
      </c>
      <c r="AR38" s="163">
        <v>0</v>
      </c>
      <c r="AS38" s="163">
        <f>7.856824*10000</f>
        <v>78568.24</v>
      </c>
      <c r="AT38" s="162" t="e">
        <f>AS38/AR38</f>
        <v>#DIV/0!</v>
      </c>
      <c r="AU38" s="163">
        <v>0</v>
      </c>
      <c r="AV38" s="163">
        <f>4.348776*10000</f>
        <v>43487.76</v>
      </c>
      <c r="AW38" s="162" t="e">
        <f>AV38/AU38</f>
        <v>#DIV/0!</v>
      </c>
      <c r="AX38" s="163">
        <v>0</v>
      </c>
      <c r="AY38" s="163">
        <f>2.646987*10000</f>
        <v>26469.87</v>
      </c>
      <c r="AZ38" s="162" t="e">
        <f>AY38/AX38</f>
        <v>#DIV/0!</v>
      </c>
      <c r="BA38" s="163">
        <v>0</v>
      </c>
      <c r="BB38" s="163">
        <f>3.738354*10000</f>
        <v>37383.54</v>
      </c>
      <c r="BC38" s="162" t="e">
        <f>BB38/BA38</f>
        <v>#DIV/0!</v>
      </c>
      <c r="BD38" s="163">
        <v>0</v>
      </c>
      <c r="BE38" s="163">
        <f>6.329386*10000</f>
        <v>63293.86</v>
      </c>
      <c r="BF38" s="162" t="e">
        <f>BE38/BD38</f>
        <v>#DIV/0!</v>
      </c>
      <c r="BG38" s="163">
        <v>0</v>
      </c>
      <c r="BH38" s="163">
        <f>1.428314*10000</f>
        <v>14283.14</v>
      </c>
      <c r="BI38" s="162" t="e">
        <f>BH38/BG38</f>
        <v>#DIV/0!</v>
      </c>
      <c r="BJ38" s="163">
        <v>0</v>
      </c>
      <c r="BK38" s="163">
        <f>1.614107*10000</f>
        <v>16141.07</v>
      </c>
      <c r="BL38" s="162" t="e">
        <f>BK38/BJ38</f>
        <v>#DIV/0!</v>
      </c>
      <c r="BM38" s="163">
        <v>0</v>
      </c>
      <c r="BN38" s="163">
        <f>5.010166*10000</f>
        <v>50101.66</v>
      </c>
      <c r="BO38" s="162" t="e">
        <f>BN38/BM38</f>
        <v>#DIV/0!</v>
      </c>
      <c r="BP38" s="163">
        <v>0</v>
      </c>
      <c r="BQ38" s="163">
        <f>1.032728*10000</f>
        <v>10327.28</v>
      </c>
      <c r="BR38" s="162" t="e">
        <f>BQ38/BP38</f>
        <v>#DIV/0!</v>
      </c>
      <c r="BS38" s="154">
        <v>0</v>
      </c>
      <c r="BT38" s="154">
        <v>0</v>
      </c>
      <c r="BU38" s="162" t="e">
        <f>BT38/BS38</f>
        <v>#DIV/0!</v>
      </c>
      <c r="BV38" s="172" t="s">
        <v>179</v>
      </c>
    </row>
    <row r="39" s="97" customFormat="1" ht="25" customHeight="1" spans="1:74">
      <c r="A39" s="13" t="s">
        <v>206</v>
      </c>
      <c r="B39" s="14" t="s">
        <v>37</v>
      </c>
      <c r="C39" s="112" t="s">
        <v>168</v>
      </c>
      <c r="D39" s="20"/>
      <c r="E39" s="15"/>
      <c r="F39" s="6" t="s">
        <v>185</v>
      </c>
      <c r="G39" s="11" t="s">
        <v>46</v>
      </c>
      <c r="H39" s="11"/>
      <c r="I39" s="11"/>
      <c r="J39" s="13" t="s">
        <v>206</v>
      </c>
      <c r="K39" s="15"/>
      <c r="L39" s="15"/>
      <c r="M39" s="130"/>
      <c r="N39" s="130"/>
      <c r="O39" s="43"/>
      <c r="P39" s="130"/>
      <c r="Q39" s="130"/>
      <c r="R39" s="130"/>
      <c r="S39" s="141" t="s">
        <v>201</v>
      </c>
      <c r="T39" s="142" t="s">
        <v>39</v>
      </c>
      <c r="U39" s="143">
        <v>0</v>
      </c>
      <c r="V39" s="144">
        <v>0</v>
      </c>
      <c r="W39" s="144">
        <v>0</v>
      </c>
      <c r="X39" s="144">
        <v>0</v>
      </c>
      <c r="Y39" s="144">
        <v>0</v>
      </c>
      <c r="Z39" s="144">
        <v>-58.508246</v>
      </c>
      <c r="AA39" s="144"/>
      <c r="AB39" s="144">
        <v>0</v>
      </c>
      <c r="AC39" s="144">
        <v>0</v>
      </c>
      <c r="AD39" s="144">
        <f t="shared" si="27"/>
        <v>0</v>
      </c>
      <c r="AE39" s="144"/>
      <c r="AF39" s="144"/>
      <c r="AG39" s="151">
        <f t="shared" si="28"/>
        <v>-58.508246</v>
      </c>
      <c r="AH39" s="152" t="e">
        <f t="shared" si="7"/>
        <v>#DIV/0!</v>
      </c>
      <c r="AI39" s="144">
        <f t="shared" ref="AI39:AI46" si="29">BT39/10000</f>
        <v>0</v>
      </c>
      <c r="AJ39" s="127">
        <f t="shared" si="5"/>
        <v>-58.508246</v>
      </c>
      <c r="AK39" s="152" t="e">
        <f t="shared" si="1"/>
        <v>#DIV/0!</v>
      </c>
      <c r="AL39" s="163">
        <v>0</v>
      </c>
      <c r="AM39" s="163">
        <v>-121669.35</v>
      </c>
      <c r="AN39" s="162"/>
      <c r="AO39" s="163">
        <v>0</v>
      </c>
      <c r="AP39" s="163">
        <v>-86613.66</v>
      </c>
      <c r="AQ39" s="162"/>
      <c r="AR39" s="163">
        <v>0</v>
      </c>
      <c r="AS39" s="163">
        <v>-90134.27</v>
      </c>
      <c r="AT39" s="162"/>
      <c r="AU39" s="163">
        <v>0</v>
      </c>
      <c r="AV39" s="163">
        <v>-47314.66</v>
      </c>
      <c r="AW39" s="162"/>
      <c r="AX39" s="163">
        <v>0</v>
      </c>
      <c r="AY39" s="163">
        <v>-28914.85</v>
      </c>
      <c r="AZ39" s="162"/>
      <c r="BA39" s="163">
        <v>0</v>
      </c>
      <c r="BB39" s="163">
        <v>-41793.41</v>
      </c>
      <c r="BC39" s="162"/>
      <c r="BD39" s="163">
        <v>0</v>
      </c>
      <c r="BE39" s="163">
        <v>-69037.63</v>
      </c>
      <c r="BF39" s="162"/>
      <c r="BG39" s="163">
        <v>0</v>
      </c>
      <c r="BH39" s="163">
        <v>-15336.32</v>
      </c>
      <c r="BI39" s="162"/>
      <c r="BJ39" s="163">
        <v>0</v>
      </c>
      <c r="BK39" s="163">
        <v>-17082.31</v>
      </c>
      <c r="BL39" s="162"/>
      <c r="BM39" s="163">
        <v>0</v>
      </c>
      <c r="BN39" s="163">
        <v>-56158.24</v>
      </c>
      <c r="BO39" s="162"/>
      <c r="BP39" s="163">
        <v>0</v>
      </c>
      <c r="BQ39" s="163">
        <v>-11027.76</v>
      </c>
      <c r="BR39" s="162"/>
      <c r="BS39" s="154">
        <v>0</v>
      </c>
      <c r="BT39" s="154">
        <v>0</v>
      </c>
      <c r="BU39" s="162" t="e">
        <f>BT39/BS39</f>
        <v>#DIV/0!</v>
      </c>
      <c r="BV39" s="172" t="s">
        <v>207</v>
      </c>
    </row>
    <row r="40" s="97" customFormat="1" ht="25" customHeight="1" spans="1:74">
      <c r="A40" s="108" t="s">
        <v>208</v>
      </c>
      <c r="B40" s="109" t="s">
        <v>37</v>
      </c>
      <c r="C40" s="120" t="s">
        <v>209</v>
      </c>
      <c r="D40" s="116" t="s">
        <v>210</v>
      </c>
      <c r="E40" s="111" t="s">
        <v>45</v>
      </c>
      <c r="F40" s="111" t="s">
        <v>45</v>
      </c>
      <c r="G40" s="11" t="s">
        <v>46</v>
      </c>
      <c r="H40" s="11"/>
      <c r="I40" s="11"/>
      <c r="J40" s="108" t="s">
        <v>208</v>
      </c>
      <c r="K40" s="111"/>
      <c r="L40" s="111"/>
      <c r="M40" s="128">
        <v>4313.29034753099</v>
      </c>
      <c r="N40" s="128">
        <v>3824.474082</v>
      </c>
      <c r="O40" s="129">
        <v>0.886672070241968</v>
      </c>
      <c r="P40" s="128">
        <v>2905</v>
      </c>
      <c r="Q40" s="128">
        <v>-919.474082</v>
      </c>
      <c r="R40" s="128" t="e">
        <v>#DIV/0!</v>
      </c>
      <c r="S40" s="128">
        <v>0</v>
      </c>
      <c r="T40" s="139"/>
      <c r="U40" s="140">
        <v>266.844931</v>
      </c>
      <c r="V40" s="140">
        <v>2.458491</v>
      </c>
      <c r="W40" s="140">
        <v>2.448114</v>
      </c>
      <c r="X40" s="140">
        <v>2.385848</v>
      </c>
      <c r="Y40" s="140">
        <v>19.073585</v>
      </c>
      <c r="Z40" s="140">
        <f>SUM(Z41:Z46)</f>
        <v>655.064075</v>
      </c>
      <c r="AA40" s="140">
        <f>SUM(AA41:AA46)</f>
        <v>111.98346</v>
      </c>
      <c r="AB40" s="140">
        <f>SUM(AB41:AB46)</f>
        <v>277.396153</v>
      </c>
      <c r="AC40" s="140">
        <f>SUM(AC41:AC46)</f>
        <v>961.005341</v>
      </c>
      <c r="AD40" s="140">
        <f>SUM(AD41:AD46)</f>
        <v>1319.612228</v>
      </c>
      <c r="AE40" s="140">
        <v>0</v>
      </c>
      <c r="AF40" s="140">
        <v>0</v>
      </c>
      <c r="AG40" s="151">
        <f>SUM(AG41:AG46)</f>
        <v>3094.112226</v>
      </c>
      <c r="AH40" s="152">
        <f t="shared" si="7"/>
        <v>1.06509887297762</v>
      </c>
      <c r="AI40" s="140">
        <f>SUM(AI41:AI46)</f>
        <v>524.16</v>
      </c>
      <c r="AJ40" s="127">
        <f t="shared" si="5"/>
        <v>3618.272226</v>
      </c>
      <c r="AK40" s="152">
        <f t="shared" si="1"/>
        <v>1.24553260791738</v>
      </c>
      <c r="AL40" s="161">
        <f>SUM(AL41:AL46)</f>
        <v>6695735.56</v>
      </c>
      <c r="AM40" s="161">
        <f t="shared" ref="AM40:BR40" si="30">SUM(AM41:AM46)</f>
        <v>7899925.92</v>
      </c>
      <c r="AN40" s="162">
        <f>AM40/AL40</f>
        <v>1.17984437246802</v>
      </c>
      <c r="AO40" s="161">
        <f t="shared" si="30"/>
        <v>4441346.35</v>
      </c>
      <c r="AP40" s="161">
        <f t="shared" si="30"/>
        <v>4852948.3</v>
      </c>
      <c r="AQ40" s="162">
        <f>AP40/AO40</f>
        <v>1.09267503985588</v>
      </c>
      <c r="AR40" s="161">
        <f t="shared" si="30"/>
        <v>4155254.97</v>
      </c>
      <c r="AS40" s="161">
        <f t="shared" si="30"/>
        <v>4097793.23</v>
      </c>
      <c r="AT40" s="162">
        <f>AS40/AR40</f>
        <v>0.986171308279549</v>
      </c>
      <c r="AU40" s="161">
        <f t="shared" si="30"/>
        <v>2241311.16</v>
      </c>
      <c r="AV40" s="161">
        <f t="shared" si="30"/>
        <v>2249789.09</v>
      </c>
      <c r="AW40" s="162">
        <f>AV40/AU40</f>
        <v>1.00378257608819</v>
      </c>
      <c r="AX40" s="161">
        <f t="shared" si="30"/>
        <v>1402393.56</v>
      </c>
      <c r="AY40" s="161">
        <f t="shared" si="30"/>
        <v>1445183.09</v>
      </c>
      <c r="AZ40" s="162">
        <f>AY40/AX40</f>
        <v>1.03051178443803</v>
      </c>
      <c r="BA40" s="161">
        <f t="shared" si="30"/>
        <v>1928567.12</v>
      </c>
      <c r="BB40" s="161">
        <f t="shared" si="30"/>
        <v>1897941.19</v>
      </c>
      <c r="BC40" s="162">
        <f>BB40/BA40</f>
        <v>0.984119852670723</v>
      </c>
      <c r="BD40" s="161">
        <f t="shared" si="30"/>
        <v>3211962.29</v>
      </c>
      <c r="BE40" s="161">
        <f t="shared" si="30"/>
        <v>3124696.47</v>
      </c>
      <c r="BF40" s="162">
        <f>BE40/BD40</f>
        <v>0.972830994849569</v>
      </c>
      <c r="BG40" s="161">
        <f t="shared" si="30"/>
        <v>763429.92</v>
      </c>
      <c r="BH40" s="161">
        <f t="shared" si="30"/>
        <v>829816.28</v>
      </c>
      <c r="BI40" s="162">
        <f>BH40/BG40</f>
        <v>1.08695802752923</v>
      </c>
      <c r="BJ40" s="161">
        <f t="shared" si="30"/>
        <v>912058.09</v>
      </c>
      <c r="BK40" s="161">
        <f t="shared" si="30"/>
        <v>1084076.17</v>
      </c>
      <c r="BL40" s="162">
        <f>BK40/BJ40</f>
        <v>1.18860430260533</v>
      </c>
      <c r="BM40" s="161">
        <f t="shared" si="30"/>
        <v>2702451.21</v>
      </c>
      <c r="BN40" s="161">
        <f t="shared" si="30"/>
        <v>2796059.74</v>
      </c>
      <c r="BO40" s="162">
        <f>BN40/BM40</f>
        <v>1.03463837928086</v>
      </c>
      <c r="BP40" s="161">
        <f t="shared" si="30"/>
        <v>595489.77</v>
      </c>
      <c r="BQ40" s="161">
        <f t="shared" si="30"/>
        <v>662892.78</v>
      </c>
      <c r="BR40" s="162">
        <f>BQ40/BP40</f>
        <v>1.11318919886735</v>
      </c>
      <c r="BS40" s="162">
        <f>SUM(BS41:BS46)</f>
        <v>0</v>
      </c>
      <c r="BT40" s="162">
        <f>SUM(BT41:BT46)</f>
        <v>5241600</v>
      </c>
      <c r="BU40" s="162"/>
      <c r="BV40" s="170"/>
    </row>
    <row r="41" s="97" customFormat="1" ht="25" customHeight="1" spans="1:74">
      <c r="A41" s="13" t="s">
        <v>211</v>
      </c>
      <c r="B41" s="14" t="s">
        <v>37</v>
      </c>
      <c r="C41" s="121" t="s">
        <v>209</v>
      </c>
      <c r="D41" s="20"/>
      <c r="E41" s="15" t="s">
        <v>212</v>
      </c>
      <c r="F41" s="15" t="s">
        <v>213</v>
      </c>
      <c r="G41" s="11" t="s">
        <v>46</v>
      </c>
      <c r="H41" s="32" t="s">
        <v>126</v>
      </c>
      <c r="I41" s="33" t="s">
        <v>51</v>
      </c>
      <c r="J41" s="13" t="s">
        <v>211</v>
      </c>
      <c r="K41" s="15" t="s">
        <v>214</v>
      </c>
      <c r="L41" s="15" t="s">
        <v>215</v>
      </c>
      <c r="M41" s="130">
        <v>1649</v>
      </c>
      <c r="N41" s="130">
        <v>1883.4452</v>
      </c>
      <c r="O41" s="43">
        <v>1.14217416616131</v>
      </c>
      <c r="P41" s="130">
        <v>1000</v>
      </c>
      <c r="Q41" s="130">
        <v>-883.4452</v>
      </c>
      <c r="R41" s="130">
        <v>-0.469058085682557</v>
      </c>
      <c r="S41" s="141" t="s">
        <v>127</v>
      </c>
      <c r="T41" s="142" t="s">
        <v>176</v>
      </c>
      <c r="U41" s="143">
        <v>263.850591</v>
      </c>
      <c r="V41" s="144">
        <v>0.007548</v>
      </c>
      <c r="W41" s="144">
        <v>0.003774</v>
      </c>
      <c r="X41" s="144">
        <v>0.003774</v>
      </c>
      <c r="Y41" s="144">
        <v>0.003774</v>
      </c>
      <c r="Z41" s="144">
        <v>-262.83927</v>
      </c>
      <c r="AA41" s="144">
        <v>109.437234</v>
      </c>
      <c r="AB41" s="144">
        <v>0.00188699999993958</v>
      </c>
      <c r="AC41" s="144">
        <v>0.00188500000000147</v>
      </c>
      <c r="AD41" s="144">
        <f>AJ41-SUM(U41:AC41)</f>
        <v>1185.073586</v>
      </c>
      <c r="AE41" s="144"/>
      <c r="AF41" s="144"/>
      <c r="AG41" s="151">
        <f>(AM41+AP41+AS41+AV41+AY41+BB41+BE41+BH41+BK41+BN41+BQ41)/10000</f>
        <v>1295.544783</v>
      </c>
      <c r="AH41" s="152">
        <f t="shared" si="7"/>
        <v>1.295544783</v>
      </c>
      <c r="AI41" s="144">
        <f t="shared" si="29"/>
        <v>0</v>
      </c>
      <c r="AJ41" s="127">
        <f t="shared" si="5"/>
        <v>1295.544783</v>
      </c>
      <c r="AK41" s="152">
        <f t="shared" si="1"/>
        <v>1.295544783</v>
      </c>
      <c r="AL41" s="159">
        <v>2710000</v>
      </c>
      <c r="AM41" s="160">
        <v>3105855.76</v>
      </c>
      <c r="AN41" s="154">
        <v>1.15</v>
      </c>
      <c r="AO41" s="160">
        <v>1600000</v>
      </c>
      <c r="AP41" s="160">
        <v>2012925.35</v>
      </c>
      <c r="AQ41" s="154">
        <v>1.26</v>
      </c>
      <c r="AR41" s="160">
        <v>1270000</v>
      </c>
      <c r="AS41" s="160">
        <v>1781948.91</v>
      </c>
      <c r="AT41" s="154">
        <v>1.4</v>
      </c>
      <c r="AU41" s="160">
        <v>700000</v>
      </c>
      <c r="AV41" s="160">
        <v>983774.53</v>
      </c>
      <c r="AW41" s="154">
        <v>1.41</v>
      </c>
      <c r="AX41" s="160">
        <v>450000</v>
      </c>
      <c r="AY41" s="160">
        <v>616718.08</v>
      </c>
      <c r="AZ41" s="154">
        <v>1.37</v>
      </c>
      <c r="BA41" s="160">
        <v>580000</v>
      </c>
      <c r="BB41" s="160">
        <v>833432.64</v>
      </c>
      <c r="BC41" s="154">
        <v>1.44</v>
      </c>
      <c r="BD41" s="160">
        <v>960000</v>
      </c>
      <c r="BE41" s="160">
        <v>1392648.18</v>
      </c>
      <c r="BF41" s="154">
        <v>1.45</v>
      </c>
      <c r="BG41" s="160">
        <v>260000</v>
      </c>
      <c r="BH41" s="160">
        <v>341301.2</v>
      </c>
      <c r="BI41" s="154">
        <v>1.31</v>
      </c>
      <c r="BJ41" s="160">
        <v>350000</v>
      </c>
      <c r="BK41" s="160">
        <v>423147.69</v>
      </c>
      <c r="BL41" s="154">
        <v>1.21</v>
      </c>
      <c r="BM41" s="160">
        <v>890000</v>
      </c>
      <c r="BN41" s="160">
        <v>1188254.72</v>
      </c>
      <c r="BO41" s="154">
        <v>1.34</v>
      </c>
      <c r="BP41" s="160">
        <v>230000</v>
      </c>
      <c r="BQ41" s="160">
        <v>275440.77</v>
      </c>
      <c r="BR41" s="154">
        <v>1.2</v>
      </c>
      <c r="BS41" s="154">
        <v>0</v>
      </c>
      <c r="BT41" s="154">
        <v>0</v>
      </c>
      <c r="BU41" s="154"/>
      <c r="BV41" s="170" t="s">
        <v>213</v>
      </c>
    </row>
    <row r="42" s="97" customFormat="1" ht="25" customHeight="1" spans="1:74">
      <c r="A42" s="13" t="s">
        <v>216</v>
      </c>
      <c r="B42" s="14" t="s">
        <v>37</v>
      </c>
      <c r="C42" s="121" t="s">
        <v>209</v>
      </c>
      <c r="D42" s="15"/>
      <c r="E42" s="15" t="s">
        <v>217</v>
      </c>
      <c r="F42" s="15" t="s">
        <v>218</v>
      </c>
      <c r="G42" s="11" t="s">
        <v>46</v>
      </c>
      <c r="H42" s="32" t="s">
        <v>50</v>
      </c>
      <c r="I42" s="33" t="s">
        <v>51</v>
      </c>
      <c r="J42" s="13" t="s">
        <v>216</v>
      </c>
      <c r="K42" s="15" t="s">
        <v>52</v>
      </c>
      <c r="L42" s="15" t="s">
        <v>157</v>
      </c>
      <c r="M42" s="130">
        <v>1552</v>
      </c>
      <c r="N42" s="130">
        <v>1530.306963</v>
      </c>
      <c r="O42" s="43">
        <v>0.986022527706186</v>
      </c>
      <c r="P42" s="130">
        <v>1000</v>
      </c>
      <c r="Q42" s="130">
        <v>-530.306963</v>
      </c>
      <c r="R42" s="130">
        <v>-0.346536332789332</v>
      </c>
      <c r="S42" s="141" t="s">
        <v>127</v>
      </c>
      <c r="T42" s="142" t="s">
        <v>150</v>
      </c>
      <c r="U42" s="143">
        <v>0</v>
      </c>
      <c r="V42" s="144">
        <v>0</v>
      </c>
      <c r="W42" s="144">
        <v>0</v>
      </c>
      <c r="X42" s="144">
        <v>0</v>
      </c>
      <c r="Y42" s="144">
        <v>0</v>
      </c>
      <c r="Z42" s="144">
        <v>0</v>
      </c>
      <c r="AA42" s="144">
        <v>0</v>
      </c>
      <c r="AB42" s="144">
        <v>12.984078</v>
      </c>
      <c r="AC42" s="144">
        <v>823.723835</v>
      </c>
      <c r="AD42" s="144">
        <f>AJ42-SUM(U42:AC42)</f>
        <v>66.360906</v>
      </c>
      <c r="AE42" s="144"/>
      <c r="AF42" s="144"/>
      <c r="AG42" s="151">
        <f>(AM42+AP42+AS42+AV42+AY42+BB42+BE42+BH42+BK42+BN42+BQ42)/10000</f>
        <v>903.068819</v>
      </c>
      <c r="AH42" s="152">
        <f t="shared" si="7"/>
        <v>0.903068819</v>
      </c>
      <c r="AI42" s="144">
        <f t="shared" si="29"/>
        <v>0</v>
      </c>
      <c r="AJ42" s="127">
        <f t="shared" si="5"/>
        <v>903.068819</v>
      </c>
      <c r="AK42" s="152">
        <f t="shared" si="1"/>
        <v>0.903068819</v>
      </c>
      <c r="AL42" s="159">
        <v>2085681.08</v>
      </c>
      <c r="AM42" s="160">
        <v>2396281.3</v>
      </c>
      <c r="AN42" s="154">
        <v>1.15</v>
      </c>
      <c r="AO42" s="160">
        <v>1489392.33</v>
      </c>
      <c r="AP42" s="160">
        <v>1443998.18</v>
      </c>
      <c r="AQ42" s="154">
        <v>0.97</v>
      </c>
      <c r="AR42" s="160">
        <v>1514920.79</v>
      </c>
      <c r="AS42" s="160">
        <v>1159936.51</v>
      </c>
      <c r="AT42" s="154">
        <v>0.77</v>
      </c>
      <c r="AU42" s="160">
        <v>813140.14</v>
      </c>
      <c r="AV42" s="160">
        <v>640714.3</v>
      </c>
      <c r="AW42" s="154">
        <v>0.79</v>
      </c>
      <c r="AX42" s="160">
        <v>496144.43</v>
      </c>
      <c r="AY42" s="160">
        <v>412888.65</v>
      </c>
      <c r="AZ42" s="154">
        <v>0.83</v>
      </c>
      <c r="BA42" s="160">
        <v>709589.37</v>
      </c>
      <c r="BB42" s="160">
        <v>534519.45</v>
      </c>
      <c r="BC42" s="154">
        <v>0.75</v>
      </c>
      <c r="BD42" s="160">
        <v>1185055.8</v>
      </c>
      <c r="BE42" s="160">
        <v>882114.86</v>
      </c>
      <c r="BF42" s="154">
        <v>0.74</v>
      </c>
      <c r="BG42" s="160">
        <v>265329.66</v>
      </c>
      <c r="BH42" s="160">
        <v>233771.2</v>
      </c>
      <c r="BI42" s="154">
        <v>0.88</v>
      </c>
      <c r="BJ42" s="160">
        <v>296532.6</v>
      </c>
      <c r="BK42" s="160">
        <v>313104.39</v>
      </c>
      <c r="BL42" s="154">
        <v>1.06</v>
      </c>
      <c r="BM42" s="160">
        <v>953294.08</v>
      </c>
      <c r="BN42" s="160">
        <v>807202.37</v>
      </c>
      <c r="BO42" s="154">
        <v>0.85</v>
      </c>
      <c r="BP42" s="160">
        <v>190919.71</v>
      </c>
      <c r="BQ42" s="160">
        <v>206156.98</v>
      </c>
      <c r="BR42" s="154">
        <v>1.08</v>
      </c>
      <c r="BS42" s="154">
        <v>0</v>
      </c>
      <c r="BT42" s="154">
        <v>0</v>
      </c>
      <c r="BU42" s="154"/>
      <c r="BV42" s="170" t="s">
        <v>218</v>
      </c>
    </row>
    <row r="43" s="97" customFormat="1" ht="25" customHeight="1" spans="1:74">
      <c r="A43" s="13" t="s">
        <v>219</v>
      </c>
      <c r="B43" s="14" t="s">
        <v>37</v>
      </c>
      <c r="C43" s="121" t="s">
        <v>209</v>
      </c>
      <c r="D43" s="15"/>
      <c r="E43" s="15" t="s">
        <v>220</v>
      </c>
      <c r="F43" s="15" t="s">
        <v>221</v>
      </c>
      <c r="G43" s="11" t="s">
        <v>46</v>
      </c>
      <c r="H43" s="32" t="s">
        <v>126</v>
      </c>
      <c r="I43" s="33" t="s">
        <v>51</v>
      </c>
      <c r="J43" s="13" t="s">
        <v>219</v>
      </c>
      <c r="K43" s="15" t="s">
        <v>52</v>
      </c>
      <c r="L43" s="15" t="s">
        <v>157</v>
      </c>
      <c r="M43" s="130">
        <v>845</v>
      </c>
      <c r="N43" s="130">
        <v>410.721919</v>
      </c>
      <c r="O43" s="43">
        <v>0.48606144260355</v>
      </c>
      <c r="P43" s="130">
        <v>850</v>
      </c>
      <c r="Q43" s="130">
        <v>439.278081</v>
      </c>
      <c r="R43" s="130">
        <v>1.06952675442676</v>
      </c>
      <c r="S43" s="141" t="s">
        <v>132</v>
      </c>
      <c r="T43" s="142" t="s">
        <v>150</v>
      </c>
      <c r="U43" s="143">
        <v>2.99434</v>
      </c>
      <c r="V43" s="144">
        <v>2.450943</v>
      </c>
      <c r="W43" s="144">
        <v>2.44434</v>
      </c>
      <c r="X43" s="144">
        <v>2.382074</v>
      </c>
      <c r="Y43" s="144">
        <v>19.069811</v>
      </c>
      <c r="Z43" s="144">
        <v>917.903345</v>
      </c>
      <c r="AA43" s="144">
        <v>2.546226</v>
      </c>
      <c r="AB43" s="144">
        <v>264.410188</v>
      </c>
      <c r="AC43" s="144">
        <v>-34.8430189999999</v>
      </c>
      <c r="AD43" s="144">
        <f t="shared" ref="AD43:AD51" si="31">AJ43-SUM(U43:AC43)</f>
        <v>131.04</v>
      </c>
      <c r="AE43" s="144"/>
      <c r="AF43" s="144"/>
      <c r="AG43" s="151">
        <f t="shared" ref="AG43:AG51" si="32">(AM43+AP43+AS43+AV43+AY43+BB43+BE43+BH43+BK43+BN43+BQ43)/10000</f>
        <v>786.238248</v>
      </c>
      <c r="AH43" s="152">
        <f t="shared" si="7"/>
        <v>0.924986174117647</v>
      </c>
      <c r="AI43" s="144">
        <f t="shared" si="29"/>
        <v>524.16</v>
      </c>
      <c r="AJ43" s="127">
        <f t="shared" si="5"/>
        <v>1310.398248</v>
      </c>
      <c r="AK43" s="152">
        <f t="shared" si="1"/>
        <v>1.54164499764706</v>
      </c>
      <c r="AL43" s="159">
        <v>1772828.92</v>
      </c>
      <c r="AM43" s="160">
        <v>2086272.92</v>
      </c>
      <c r="AN43" s="154">
        <v>1.18</v>
      </c>
      <c r="AO43" s="160">
        <v>1265983.48</v>
      </c>
      <c r="AP43" s="160">
        <v>1257187.24</v>
      </c>
      <c r="AQ43" s="154">
        <v>0.99</v>
      </c>
      <c r="AR43" s="160">
        <v>1287682.67</v>
      </c>
      <c r="AS43" s="160">
        <v>1009874.82</v>
      </c>
      <c r="AT43" s="154">
        <v>0.78</v>
      </c>
      <c r="AU43" s="160">
        <v>691169.12</v>
      </c>
      <c r="AV43" s="160">
        <v>557824.69</v>
      </c>
      <c r="AW43" s="154">
        <v>0.81</v>
      </c>
      <c r="AX43" s="160">
        <v>421722.77</v>
      </c>
      <c r="AY43" s="160">
        <v>359472.98</v>
      </c>
      <c r="AZ43" s="154">
        <v>0.85</v>
      </c>
      <c r="BA43" s="160">
        <v>603150.97</v>
      </c>
      <c r="BB43" s="160">
        <v>465368.33</v>
      </c>
      <c r="BC43" s="154">
        <v>0.77</v>
      </c>
      <c r="BD43" s="160">
        <v>1007297.43</v>
      </c>
      <c r="BE43" s="160">
        <v>767995.12</v>
      </c>
      <c r="BF43" s="154">
        <v>0.76</v>
      </c>
      <c r="BG43" s="160">
        <v>225530.21</v>
      </c>
      <c r="BH43" s="160">
        <v>203528.08</v>
      </c>
      <c r="BI43" s="154">
        <v>0.9</v>
      </c>
      <c r="BJ43" s="160">
        <v>252052.71</v>
      </c>
      <c r="BK43" s="160">
        <v>272597.88</v>
      </c>
      <c r="BL43" s="154">
        <v>1.08</v>
      </c>
      <c r="BM43" s="160">
        <v>810299.96</v>
      </c>
      <c r="BN43" s="160">
        <v>702774.1</v>
      </c>
      <c r="BO43" s="154">
        <v>0.87</v>
      </c>
      <c r="BP43" s="160">
        <v>162281.76</v>
      </c>
      <c r="BQ43" s="160">
        <v>179486.32</v>
      </c>
      <c r="BR43" s="154">
        <v>1.11</v>
      </c>
      <c r="BS43" s="154">
        <v>0</v>
      </c>
      <c r="BT43" s="154">
        <v>5241600</v>
      </c>
      <c r="BU43" s="154"/>
      <c r="BV43" s="170" t="s">
        <v>221</v>
      </c>
    </row>
    <row r="44" s="97" customFormat="1" ht="25" customHeight="1" spans="1:74">
      <c r="A44" s="13" t="s">
        <v>222</v>
      </c>
      <c r="B44" s="14" t="s">
        <v>37</v>
      </c>
      <c r="C44" s="121" t="s">
        <v>209</v>
      </c>
      <c r="D44" s="122"/>
      <c r="E44" s="15" t="s">
        <v>223</v>
      </c>
      <c r="F44" s="15" t="s">
        <v>224</v>
      </c>
      <c r="G44" s="11" t="s">
        <v>46</v>
      </c>
      <c r="H44" s="32"/>
      <c r="I44" s="33" t="s">
        <v>51</v>
      </c>
      <c r="J44" s="13" t="s">
        <v>222</v>
      </c>
      <c r="K44" s="15" t="s">
        <v>52</v>
      </c>
      <c r="L44" s="15" t="s">
        <v>157</v>
      </c>
      <c r="M44" s="130"/>
      <c r="N44" s="130"/>
      <c r="O44" s="43" t="e">
        <v>#DIV/0!</v>
      </c>
      <c r="P44" s="130">
        <v>45</v>
      </c>
      <c r="Q44" s="130">
        <v>45</v>
      </c>
      <c r="R44" s="130" t="e">
        <v>#DIV/0!</v>
      </c>
      <c r="S44" s="141" t="s">
        <v>54</v>
      </c>
      <c r="T44" s="142" t="s">
        <v>55</v>
      </c>
      <c r="U44" s="143">
        <v>0</v>
      </c>
      <c r="V44" s="144">
        <v>0</v>
      </c>
      <c r="W44" s="144">
        <v>0</v>
      </c>
      <c r="X44" s="144">
        <v>0</v>
      </c>
      <c r="Y44" s="144">
        <v>0</v>
      </c>
      <c r="Z44" s="144">
        <v>0</v>
      </c>
      <c r="AA44" s="144">
        <v>0</v>
      </c>
      <c r="AB44" s="144">
        <v>0</v>
      </c>
      <c r="AC44" s="144">
        <v>172.12264</v>
      </c>
      <c r="AD44" s="144">
        <f t="shared" si="31"/>
        <v>-62.862264</v>
      </c>
      <c r="AE44" s="144"/>
      <c r="AF44" s="144"/>
      <c r="AG44" s="151">
        <f t="shared" si="32"/>
        <v>109.260376</v>
      </c>
      <c r="AH44" s="152">
        <f t="shared" si="7"/>
        <v>2.42800835555556</v>
      </c>
      <c r="AI44" s="144">
        <f t="shared" si="29"/>
        <v>0</v>
      </c>
      <c r="AJ44" s="127">
        <f t="shared" si="5"/>
        <v>109.260376</v>
      </c>
      <c r="AK44" s="152">
        <f t="shared" si="1"/>
        <v>2.42800835555556</v>
      </c>
      <c r="AL44" s="159">
        <v>100000</v>
      </c>
      <c r="AM44" s="160">
        <v>311515.94</v>
      </c>
      <c r="AN44" s="154">
        <v>3.12</v>
      </c>
      <c r="AO44" s="160">
        <v>70000</v>
      </c>
      <c r="AP44" s="160">
        <v>138837.53</v>
      </c>
      <c r="AQ44" s="154">
        <v>1.98</v>
      </c>
      <c r="AR44" s="160">
        <v>70000</v>
      </c>
      <c r="AS44" s="160">
        <v>146032.99</v>
      </c>
      <c r="AT44" s="154">
        <v>2.09</v>
      </c>
      <c r="AU44" s="160">
        <v>30000</v>
      </c>
      <c r="AV44" s="160">
        <v>67475.57</v>
      </c>
      <c r="AW44" s="154">
        <v>2.25</v>
      </c>
      <c r="AX44" s="160">
        <v>30000</v>
      </c>
      <c r="AY44" s="160">
        <v>56103.38</v>
      </c>
      <c r="AZ44" s="154">
        <v>1.87</v>
      </c>
      <c r="BA44" s="160">
        <v>30000</v>
      </c>
      <c r="BB44" s="160">
        <v>64620.77</v>
      </c>
      <c r="BC44" s="154">
        <v>2.15</v>
      </c>
      <c r="BD44" s="160">
        <v>50000</v>
      </c>
      <c r="BE44" s="160">
        <v>81938.31</v>
      </c>
      <c r="BF44" s="154">
        <v>1.64</v>
      </c>
      <c r="BG44" s="160">
        <v>10000</v>
      </c>
      <c r="BH44" s="160">
        <v>51215.8</v>
      </c>
      <c r="BI44" s="154">
        <v>5.12</v>
      </c>
      <c r="BJ44" s="160">
        <v>10000</v>
      </c>
      <c r="BK44" s="160">
        <v>75226.21</v>
      </c>
      <c r="BL44" s="154">
        <v>7.52</v>
      </c>
      <c r="BM44" s="160">
        <v>40000</v>
      </c>
      <c r="BN44" s="160">
        <v>97828.55</v>
      </c>
      <c r="BO44" s="154">
        <v>2.45</v>
      </c>
      <c r="BP44" s="160">
        <v>10000</v>
      </c>
      <c r="BQ44" s="160">
        <v>1808.71</v>
      </c>
      <c r="BR44" s="154">
        <v>0.18</v>
      </c>
      <c r="BS44" s="154">
        <v>0</v>
      </c>
      <c r="BT44" s="154">
        <v>0</v>
      </c>
      <c r="BU44" s="154"/>
      <c r="BV44" s="170" t="s">
        <v>224</v>
      </c>
    </row>
    <row r="45" s="97" customFormat="1" ht="25" customHeight="1" spans="1:74">
      <c r="A45" s="13" t="s">
        <v>225</v>
      </c>
      <c r="B45" s="14" t="s">
        <v>37</v>
      </c>
      <c r="C45" s="121" t="s">
        <v>209</v>
      </c>
      <c r="D45" s="122"/>
      <c r="E45" s="15" t="s">
        <v>226</v>
      </c>
      <c r="F45" s="15" t="s">
        <v>227</v>
      </c>
      <c r="G45" s="11" t="s">
        <v>46</v>
      </c>
      <c r="H45" s="32"/>
      <c r="I45" s="32" t="s">
        <v>228</v>
      </c>
      <c r="J45" s="13" t="s">
        <v>225</v>
      </c>
      <c r="K45" s="15" t="s">
        <v>106</v>
      </c>
      <c r="L45" s="15" t="s">
        <v>229</v>
      </c>
      <c r="M45" s="130">
        <v>267.290347530995</v>
      </c>
      <c r="N45" s="130">
        <v>0</v>
      </c>
      <c r="O45" s="43">
        <v>0</v>
      </c>
      <c r="P45" s="130">
        <v>10</v>
      </c>
      <c r="Q45" s="130">
        <v>10</v>
      </c>
      <c r="R45" s="130" t="e">
        <v>#DIV/0!</v>
      </c>
      <c r="S45" s="141" t="s">
        <v>201</v>
      </c>
      <c r="T45" s="142" t="s">
        <v>122</v>
      </c>
      <c r="U45" s="143">
        <v>0</v>
      </c>
      <c r="V45" s="144">
        <v>0</v>
      </c>
      <c r="W45" s="144">
        <v>0</v>
      </c>
      <c r="X45" s="144">
        <v>0</v>
      </c>
      <c r="Y45" s="144">
        <v>0</v>
      </c>
      <c r="Z45" s="144">
        <v>0</v>
      </c>
      <c r="AA45" s="144">
        <v>0</v>
      </c>
      <c r="AB45" s="144">
        <v>0</v>
      </c>
      <c r="AC45" s="144">
        <v>0</v>
      </c>
      <c r="AD45" s="144">
        <f t="shared" si="31"/>
        <v>0</v>
      </c>
      <c r="AE45" s="144"/>
      <c r="AF45" s="144"/>
      <c r="AG45" s="151">
        <f t="shared" si="32"/>
        <v>0</v>
      </c>
      <c r="AH45" s="152">
        <f t="shared" si="7"/>
        <v>0</v>
      </c>
      <c r="AI45" s="144">
        <f t="shared" si="29"/>
        <v>0</v>
      </c>
      <c r="AJ45" s="127">
        <f t="shared" si="5"/>
        <v>0</v>
      </c>
      <c r="AK45" s="152">
        <f t="shared" si="1"/>
        <v>0</v>
      </c>
      <c r="AL45" s="159">
        <v>27225.56</v>
      </c>
      <c r="AM45" s="160">
        <v>0</v>
      </c>
      <c r="AN45" s="154">
        <v>0</v>
      </c>
      <c r="AO45" s="160">
        <v>15970.54</v>
      </c>
      <c r="AP45" s="160">
        <v>0</v>
      </c>
      <c r="AQ45" s="154">
        <v>0</v>
      </c>
      <c r="AR45" s="160">
        <v>12651.51</v>
      </c>
      <c r="AS45" s="160">
        <v>0</v>
      </c>
      <c r="AT45" s="154">
        <v>0</v>
      </c>
      <c r="AU45" s="160">
        <v>7001.9</v>
      </c>
      <c r="AV45" s="160">
        <v>0</v>
      </c>
      <c r="AW45" s="154">
        <v>0</v>
      </c>
      <c r="AX45" s="160">
        <v>4526.36</v>
      </c>
      <c r="AY45" s="160">
        <v>0</v>
      </c>
      <c r="AZ45" s="154">
        <v>0</v>
      </c>
      <c r="BA45" s="160">
        <v>5826.78</v>
      </c>
      <c r="BB45" s="160">
        <v>0</v>
      </c>
      <c r="BC45" s="154">
        <v>0</v>
      </c>
      <c r="BD45" s="160">
        <v>9609.06</v>
      </c>
      <c r="BE45" s="160">
        <v>0</v>
      </c>
      <c r="BF45" s="154">
        <v>0</v>
      </c>
      <c r="BG45" s="160">
        <v>2570.05</v>
      </c>
      <c r="BH45" s="160">
        <v>0</v>
      </c>
      <c r="BI45" s="154">
        <v>0</v>
      </c>
      <c r="BJ45" s="160">
        <v>3472.78</v>
      </c>
      <c r="BK45" s="160">
        <v>0</v>
      </c>
      <c r="BL45" s="154">
        <v>0</v>
      </c>
      <c r="BM45" s="160">
        <v>8857.17</v>
      </c>
      <c r="BN45" s="160">
        <v>0</v>
      </c>
      <c r="BO45" s="154">
        <v>0</v>
      </c>
      <c r="BP45" s="160">
        <v>2288.3</v>
      </c>
      <c r="BQ45" s="160">
        <v>0</v>
      </c>
      <c r="BR45" s="154">
        <v>0</v>
      </c>
      <c r="BS45" s="154">
        <v>0</v>
      </c>
      <c r="BT45" s="154">
        <v>0</v>
      </c>
      <c r="BU45" s="154"/>
      <c r="BV45" s="170" t="s">
        <v>227</v>
      </c>
    </row>
    <row r="46" s="97" customFormat="1" ht="25" customHeight="1" spans="1:74">
      <c r="A46" s="13" t="s">
        <v>230</v>
      </c>
      <c r="B46" s="14" t="s">
        <v>37</v>
      </c>
      <c r="C46" s="121" t="s">
        <v>209</v>
      </c>
      <c r="D46" s="122"/>
      <c r="E46" s="15"/>
      <c r="F46" s="6" t="s">
        <v>185</v>
      </c>
      <c r="G46" s="11" t="s">
        <v>46</v>
      </c>
      <c r="H46" s="11"/>
      <c r="I46" s="11"/>
      <c r="J46" s="13" t="s">
        <v>230</v>
      </c>
      <c r="K46" s="15"/>
      <c r="L46" s="15"/>
      <c r="M46" s="130"/>
      <c r="N46" s="130"/>
      <c r="O46" s="43"/>
      <c r="P46" s="130"/>
      <c r="Q46" s="130"/>
      <c r="R46" s="130"/>
      <c r="S46" s="141" t="s">
        <v>201</v>
      </c>
      <c r="T46" s="142" t="s">
        <v>39</v>
      </c>
      <c r="U46" s="143">
        <v>0</v>
      </c>
      <c r="V46" s="144">
        <v>0</v>
      </c>
      <c r="W46" s="144">
        <v>0</v>
      </c>
      <c r="X46" s="144">
        <v>0</v>
      </c>
      <c r="Y46" s="144">
        <v>0</v>
      </c>
      <c r="Z46" s="144">
        <v>0</v>
      </c>
      <c r="AA46" s="144"/>
      <c r="AB46" s="144">
        <v>0</v>
      </c>
      <c r="AC46" s="144">
        <v>0</v>
      </c>
      <c r="AD46" s="144">
        <f t="shared" si="31"/>
        <v>0</v>
      </c>
      <c r="AE46" s="144"/>
      <c r="AF46" s="144"/>
      <c r="AG46" s="151">
        <f t="shared" si="32"/>
        <v>0</v>
      </c>
      <c r="AH46" s="152" t="e">
        <f t="shared" si="7"/>
        <v>#DIV/0!</v>
      </c>
      <c r="AI46" s="144">
        <f t="shared" si="29"/>
        <v>0</v>
      </c>
      <c r="AJ46" s="127">
        <f t="shared" si="5"/>
        <v>0</v>
      </c>
      <c r="AK46" s="152" t="e">
        <f t="shared" si="1"/>
        <v>#DIV/0!</v>
      </c>
      <c r="AL46" s="164">
        <v>0</v>
      </c>
      <c r="AM46" s="164">
        <v>0</v>
      </c>
      <c r="AN46" s="162" t="e">
        <f>AM46/AL46</f>
        <v>#DIV/0!</v>
      </c>
      <c r="AO46" s="164">
        <v>0</v>
      </c>
      <c r="AP46" s="164">
        <v>0</v>
      </c>
      <c r="AQ46" s="162" t="e">
        <f>AP46/AO46</f>
        <v>#DIV/0!</v>
      </c>
      <c r="AR46" s="164">
        <v>0</v>
      </c>
      <c r="AS46" s="164">
        <v>0</v>
      </c>
      <c r="AT46" s="162" t="e">
        <f>AS46/AR46</f>
        <v>#DIV/0!</v>
      </c>
      <c r="AU46" s="164">
        <v>0</v>
      </c>
      <c r="AV46" s="164">
        <v>0</v>
      </c>
      <c r="AW46" s="162" t="e">
        <f>AV46/AU46</f>
        <v>#DIV/0!</v>
      </c>
      <c r="AX46" s="164">
        <v>0</v>
      </c>
      <c r="AY46" s="164">
        <v>0</v>
      </c>
      <c r="AZ46" s="162" t="e">
        <f>AY46/AX46</f>
        <v>#DIV/0!</v>
      </c>
      <c r="BA46" s="164">
        <v>0</v>
      </c>
      <c r="BB46" s="164">
        <v>0</v>
      </c>
      <c r="BC46" s="162" t="e">
        <f>BB46/BA46</f>
        <v>#DIV/0!</v>
      </c>
      <c r="BD46" s="164">
        <v>0</v>
      </c>
      <c r="BE46" s="164">
        <v>0</v>
      </c>
      <c r="BF46" s="162" t="e">
        <f>BE46/BD46</f>
        <v>#DIV/0!</v>
      </c>
      <c r="BG46" s="164">
        <v>0</v>
      </c>
      <c r="BH46" s="164">
        <v>0</v>
      </c>
      <c r="BI46" s="162" t="e">
        <f>BH46/BG46</f>
        <v>#DIV/0!</v>
      </c>
      <c r="BJ46" s="164">
        <v>0</v>
      </c>
      <c r="BK46" s="164">
        <v>0</v>
      </c>
      <c r="BL46" s="162" t="e">
        <f>BK46/BJ46</f>
        <v>#DIV/0!</v>
      </c>
      <c r="BM46" s="164">
        <v>0</v>
      </c>
      <c r="BN46" s="164">
        <v>0</v>
      </c>
      <c r="BO46" s="162" t="e">
        <f>BN46/BM46</f>
        <v>#DIV/0!</v>
      </c>
      <c r="BP46" s="164">
        <v>0</v>
      </c>
      <c r="BQ46" s="164">
        <v>0</v>
      </c>
      <c r="BR46" s="162" t="e">
        <f>BQ46/BP46</f>
        <v>#DIV/0!</v>
      </c>
      <c r="BS46" s="162"/>
      <c r="BT46" s="162"/>
      <c r="BU46" s="162"/>
      <c r="BV46" s="170"/>
    </row>
    <row r="47" s="97" customFormat="1" ht="25" customHeight="1" spans="1:74">
      <c r="A47" s="108" t="s">
        <v>231</v>
      </c>
      <c r="B47" s="109" t="s">
        <v>37</v>
      </c>
      <c r="C47" s="120" t="s">
        <v>232</v>
      </c>
      <c r="D47" s="116" t="s">
        <v>233</v>
      </c>
      <c r="E47" s="111" t="s">
        <v>45</v>
      </c>
      <c r="F47" s="111" t="s">
        <v>45</v>
      </c>
      <c r="G47" s="11" t="s">
        <v>46</v>
      </c>
      <c r="H47" s="11"/>
      <c r="I47" s="11"/>
      <c r="J47" s="108" t="s">
        <v>231</v>
      </c>
      <c r="K47" s="111"/>
      <c r="L47" s="111"/>
      <c r="M47" s="128">
        <v>2086.56647756866</v>
      </c>
      <c r="N47" s="128">
        <v>2863.622222</v>
      </c>
      <c r="O47" s="129">
        <v>1.37240881265225</v>
      </c>
      <c r="P47" s="128">
        <v>3128.946</v>
      </c>
      <c r="Q47" s="128"/>
      <c r="R47" s="128"/>
      <c r="S47" s="139"/>
      <c r="T47" s="139"/>
      <c r="U47" s="145">
        <v>968.280644</v>
      </c>
      <c r="V47" s="145">
        <v>0</v>
      </c>
      <c r="W47" s="145">
        <v>0</v>
      </c>
      <c r="X47" s="145">
        <v>0</v>
      </c>
      <c r="Y47" s="145">
        <v>0</v>
      </c>
      <c r="Z47" s="144">
        <f>SUM(Z48:Z51)</f>
        <v>248.709451</v>
      </c>
      <c r="AA47" s="144">
        <f t="shared" ref="AA47:AF47" si="33">SUM(AA48:AA51)</f>
        <v>0</v>
      </c>
      <c r="AB47" s="144">
        <f t="shared" si="33"/>
        <v>405.586674</v>
      </c>
      <c r="AC47" s="144">
        <v>202.831662</v>
      </c>
      <c r="AD47" s="144">
        <f t="shared" si="33"/>
        <v>202.831667</v>
      </c>
      <c r="AE47" s="144">
        <f t="shared" si="33"/>
        <v>0</v>
      </c>
      <c r="AF47" s="144">
        <f t="shared" si="33"/>
        <v>0</v>
      </c>
      <c r="AG47" s="151">
        <f>AG48+AG49+AG50+AG51</f>
        <v>1216.913431</v>
      </c>
      <c r="AH47" s="152">
        <f t="shared" si="7"/>
        <v>0.388921199343165</v>
      </c>
      <c r="AI47" s="145">
        <f>SUM(AI48:AI51)</f>
        <v>811.326667</v>
      </c>
      <c r="AJ47" s="127">
        <f t="shared" si="5"/>
        <v>2028.240098</v>
      </c>
      <c r="AK47" s="152">
        <f t="shared" si="1"/>
        <v>0.648218313131642</v>
      </c>
      <c r="AL47" s="161">
        <f>SUM(AL48:AL51)</f>
        <v>8490902.52</v>
      </c>
      <c r="AM47" s="161">
        <f t="shared" ref="AM47:BR47" si="34">SUM(AM48:AM51)</f>
        <v>3230233.42</v>
      </c>
      <c r="AN47" s="162">
        <f>AM47/AL47</f>
        <v>0.380434637235713</v>
      </c>
      <c r="AO47" s="161">
        <f t="shared" si="34"/>
        <v>5004072.49</v>
      </c>
      <c r="AP47" s="161">
        <f t="shared" si="34"/>
        <v>1947122.05</v>
      </c>
      <c r="AQ47" s="162">
        <f>AP47/AO47</f>
        <v>0.389107482733529</v>
      </c>
      <c r="AR47" s="161">
        <f t="shared" si="34"/>
        <v>3973226.14</v>
      </c>
      <c r="AS47" s="161">
        <f t="shared" si="34"/>
        <v>1559327.47</v>
      </c>
      <c r="AT47" s="162">
        <f>AS47/AR47</f>
        <v>0.392458776585015</v>
      </c>
      <c r="AU47" s="161">
        <f t="shared" si="34"/>
        <v>2191785.48</v>
      </c>
      <c r="AV47" s="161">
        <f t="shared" si="34"/>
        <v>864081.56</v>
      </c>
      <c r="AW47" s="162">
        <f>AV47/AU47</f>
        <v>0.394236373899146</v>
      </c>
      <c r="AX47" s="161">
        <f t="shared" si="34"/>
        <v>1411154.22</v>
      </c>
      <c r="AY47" s="161">
        <f t="shared" si="34"/>
        <v>556040.15</v>
      </c>
      <c r="AZ47" s="162">
        <f>AY47/AX47</f>
        <v>0.394032163259945</v>
      </c>
      <c r="BA47" s="161">
        <f t="shared" si="34"/>
        <v>1811485.83</v>
      </c>
      <c r="BB47" s="161">
        <f t="shared" si="34"/>
        <v>719682.13</v>
      </c>
      <c r="BC47" s="162">
        <f>BB47/BA47</f>
        <v>0.397288302277253</v>
      </c>
      <c r="BD47" s="161">
        <f t="shared" si="34"/>
        <v>3002450.31</v>
      </c>
      <c r="BE47" s="161">
        <f t="shared" si="34"/>
        <v>1189509.4</v>
      </c>
      <c r="BF47" s="162">
        <f>BE47/BD47</f>
        <v>0.396179545765738</v>
      </c>
      <c r="BG47" s="161">
        <f t="shared" si="34"/>
        <v>810655.36</v>
      </c>
      <c r="BH47" s="161">
        <f t="shared" si="34"/>
        <v>315462.23</v>
      </c>
      <c r="BI47" s="162">
        <f>BH47/BG47</f>
        <v>0.389144691524645</v>
      </c>
      <c r="BJ47" s="161">
        <f t="shared" si="34"/>
        <v>1090885.56</v>
      </c>
      <c r="BK47" s="161">
        <f t="shared" si="34"/>
        <v>422702.25</v>
      </c>
      <c r="BL47" s="162">
        <f>BK47/BJ47</f>
        <v>0.387485420560521</v>
      </c>
      <c r="BM47" s="161">
        <f t="shared" si="34"/>
        <v>2782258.58</v>
      </c>
      <c r="BN47" s="161">
        <f t="shared" si="34"/>
        <v>1086778.24</v>
      </c>
      <c r="BO47" s="162">
        <f>BN47/BM47</f>
        <v>0.390610077658562</v>
      </c>
      <c r="BP47" s="161">
        <f t="shared" si="34"/>
        <v>720583.52</v>
      </c>
      <c r="BQ47" s="161">
        <f t="shared" si="34"/>
        <v>278195.41</v>
      </c>
      <c r="BR47" s="162">
        <f>BQ47/BP47</f>
        <v>0.386069625905405</v>
      </c>
      <c r="BS47" s="162">
        <f>SUM(BS48:BS51)</f>
        <v>0</v>
      </c>
      <c r="BT47" s="162">
        <f>SUM(BT48:BT51)</f>
        <v>8113266.67</v>
      </c>
      <c r="BU47" s="162"/>
      <c r="BV47" s="170"/>
    </row>
    <row r="48" s="97" customFormat="1" ht="35" customHeight="1" spans="1:74">
      <c r="A48" s="13" t="s">
        <v>234</v>
      </c>
      <c r="B48" s="14" t="s">
        <v>37</v>
      </c>
      <c r="C48" s="121" t="s">
        <v>232</v>
      </c>
      <c r="D48" s="122"/>
      <c r="E48" s="15" t="s">
        <v>235</v>
      </c>
      <c r="F48" s="15" t="s">
        <v>236</v>
      </c>
      <c r="G48" s="11" t="s">
        <v>46</v>
      </c>
      <c r="H48" s="32"/>
      <c r="I48" s="32" t="s">
        <v>185</v>
      </c>
      <c r="J48" s="13" t="s">
        <v>234</v>
      </c>
      <c r="K48" s="15" t="s">
        <v>106</v>
      </c>
      <c r="L48" s="15" t="s">
        <v>121</v>
      </c>
      <c r="M48" s="130"/>
      <c r="N48" s="130">
        <v>269.156093</v>
      </c>
      <c r="O48" s="43" t="e">
        <v>#DIV/0!</v>
      </c>
      <c r="P48" s="130">
        <v>2.55</v>
      </c>
      <c r="Q48" s="130">
        <v>-266.606093</v>
      </c>
      <c r="R48" s="130">
        <v>-0.990525943620381</v>
      </c>
      <c r="S48" s="141" t="s">
        <v>54</v>
      </c>
      <c r="T48" s="146" t="s">
        <v>122</v>
      </c>
      <c r="U48" s="143">
        <v>53.84668</v>
      </c>
      <c r="V48" s="144">
        <v>0</v>
      </c>
      <c r="W48" s="144">
        <v>0</v>
      </c>
      <c r="X48" s="144">
        <v>0</v>
      </c>
      <c r="Y48" s="144">
        <v>0</v>
      </c>
      <c r="Z48" s="144">
        <v>-53.846678</v>
      </c>
      <c r="AA48" s="144">
        <v>0</v>
      </c>
      <c r="AB48" s="144">
        <v>-0.0766590000000021</v>
      </c>
      <c r="AC48" s="144">
        <v>-1.99999999996037e-6</v>
      </c>
      <c r="AD48" s="144">
        <f t="shared" si="31"/>
        <v>0</v>
      </c>
      <c r="AE48" s="144"/>
      <c r="AF48" s="144"/>
      <c r="AG48" s="151">
        <f t="shared" si="32"/>
        <v>-0.076659</v>
      </c>
      <c r="AH48" s="152">
        <f t="shared" si="7"/>
        <v>-0.0300623529411765</v>
      </c>
      <c r="AI48" s="144">
        <f t="shared" ref="AI48:AI51" si="35">BT48/10000</f>
        <v>0</v>
      </c>
      <c r="AJ48" s="165">
        <f t="shared" si="5"/>
        <v>-0.076659</v>
      </c>
      <c r="AK48" s="152">
        <f t="shared" si="1"/>
        <v>-0.0300623529411765</v>
      </c>
      <c r="AL48" s="69">
        <v>6942.52</v>
      </c>
      <c r="AM48" s="69">
        <v>966.12</v>
      </c>
      <c r="AN48" s="154">
        <v>0.14</v>
      </c>
      <c r="AO48" s="69">
        <v>4072.49</v>
      </c>
      <c r="AP48" s="69">
        <v>1166.83</v>
      </c>
      <c r="AQ48" s="154">
        <v>0.29</v>
      </c>
      <c r="AR48" s="69">
        <v>3226.14</v>
      </c>
      <c r="AS48" s="69">
        <v>-3821.67</v>
      </c>
      <c r="AT48" s="154">
        <v>-1.18</v>
      </c>
      <c r="AU48" s="69">
        <v>1785.48</v>
      </c>
      <c r="AV48" s="69">
        <v>644.66</v>
      </c>
      <c r="AW48" s="154">
        <v>0.36</v>
      </c>
      <c r="AX48" s="69">
        <v>1154.22</v>
      </c>
      <c r="AY48" s="69">
        <v>-375.23</v>
      </c>
      <c r="AZ48" s="154">
        <v>-0.33</v>
      </c>
      <c r="BA48" s="69">
        <v>1485.83</v>
      </c>
      <c r="BB48" s="69">
        <v>-644.87</v>
      </c>
      <c r="BC48" s="154">
        <v>-0.43</v>
      </c>
      <c r="BD48" s="69">
        <v>2450.31</v>
      </c>
      <c r="BE48" s="69">
        <v>757.2</v>
      </c>
      <c r="BF48" s="154">
        <v>0.31</v>
      </c>
      <c r="BG48" s="69">
        <v>655.36</v>
      </c>
      <c r="BH48" s="69">
        <v>428.39</v>
      </c>
      <c r="BI48" s="154">
        <v>0.65</v>
      </c>
      <c r="BJ48" s="69">
        <v>885.56</v>
      </c>
      <c r="BK48" s="69">
        <v>757.73</v>
      </c>
      <c r="BL48" s="154">
        <v>0.86</v>
      </c>
      <c r="BM48" s="69">
        <v>2258.58</v>
      </c>
      <c r="BN48" s="69">
        <v>-1020.68</v>
      </c>
      <c r="BO48" s="154">
        <v>-0.45</v>
      </c>
      <c r="BP48" s="69">
        <v>583.52</v>
      </c>
      <c r="BQ48" s="69">
        <v>374.93</v>
      </c>
      <c r="BR48" s="154">
        <v>0.64</v>
      </c>
      <c r="BS48" s="154">
        <v>0</v>
      </c>
      <c r="BT48" s="154">
        <v>0</v>
      </c>
      <c r="BU48" s="154"/>
      <c r="BV48" s="170" t="s">
        <v>236</v>
      </c>
    </row>
    <row r="49" s="97" customFormat="1" ht="38" customHeight="1" spans="1:74">
      <c r="A49" s="13" t="s">
        <v>237</v>
      </c>
      <c r="B49" s="14" t="s">
        <v>37</v>
      </c>
      <c r="C49" s="121" t="s">
        <v>232</v>
      </c>
      <c r="D49" s="122"/>
      <c r="E49" s="15" t="s">
        <v>238</v>
      </c>
      <c r="F49" s="15" t="s">
        <v>239</v>
      </c>
      <c r="G49" s="11" t="s">
        <v>46</v>
      </c>
      <c r="H49" s="32" t="s">
        <v>126</v>
      </c>
      <c r="I49" s="32" t="s">
        <v>240</v>
      </c>
      <c r="J49" s="13" t="s">
        <v>237</v>
      </c>
      <c r="K49" s="15" t="s">
        <v>241</v>
      </c>
      <c r="L49" s="15" t="s">
        <v>242</v>
      </c>
      <c r="M49" s="130">
        <v>1704</v>
      </c>
      <c r="N49" s="130">
        <v>1680.032168</v>
      </c>
      <c r="O49" s="43">
        <v>0.985934370892019</v>
      </c>
      <c r="P49" s="130">
        <v>2436</v>
      </c>
      <c r="Q49" s="130">
        <v>755.967832</v>
      </c>
      <c r="R49" s="130">
        <v>0.449972236483986</v>
      </c>
      <c r="S49" s="141" t="s">
        <v>132</v>
      </c>
      <c r="T49" s="142" t="s">
        <v>202</v>
      </c>
      <c r="U49" s="143">
        <v>0</v>
      </c>
      <c r="V49" s="144">
        <v>0</v>
      </c>
      <c r="W49" s="144">
        <v>0</v>
      </c>
      <c r="X49" s="144">
        <v>0</v>
      </c>
      <c r="Y49" s="144">
        <v>0</v>
      </c>
      <c r="Z49" s="144">
        <v>0</v>
      </c>
      <c r="AA49" s="144">
        <v>0</v>
      </c>
      <c r="AB49" s="144">
        <v>1622.653423</v>
      </c>
      <c r="AC49" s="144">
        <v>202.831667</v>
      </c>
      <c r="AD49" s="144">
        <f t="shared" si="31"/>
        <v>202.831667</v>
      </c>
      <c r="AE49" s="144"/>
      <c r="AF49" s="144"/>
      <c r="AG49" s="151">
        <f t="shared" si="32"/>
        <v>1216.99009</v>
      </c>
      <c r="AH49" s="152">
        <f t="shared" si="7"/>
        <v>0.499585422824302</v>
      </c>
      <c r="AI49" s="144">
        <f t="shared" si="35"/>
        <v>811.326667</v>
      </c>
      <c r="AJ49" s="127">
        <f t="shared" si="5"/>
        <v>2028.316757</v>
      </c>
      <c r="AK49" s="152">
        <f t="shared" si="1"/>
        <v>0.832642346880131</v>
      </c>
      <c r="AL49" s="69">
        <v>6600000</v>
      </c>
      <c r="AM49" s="69">
        <v>3229267.3</v>
      </c>
      <c r="AN49" s="154">
        <v>0.49</v>
      </c>
      <c r="AO49" s="69">
        <v>3900000</v>
      </c>
      <c r="AP49" s="69">
        <v>1945955.22</v>
      </c>
      <c r="AQ49" s="154">
        <v>0.5</v>
      </c>
      <c r="AR49" s="69">
        <v>3090000</v>
      </c>
      <c r="AS49" s="69">
        <v>1563149.14</v>
      </c>
      <c r="AT49" s="154">
        <v>0.51</v>
      </c>
      <c r="AU49" s="69">
        <v>1710000</v>
      </c>
      <c r="AV49" s="69">
        <v>863436.9</v>
      </c>
      <c r="AW49" s="154">
        <v>0.5</v>
      </c>
      <c r="AX49" s="69">
        <v>1100000</v>
      </c>
      <c r="AY49" s="69">
        <v>556415.38</v>
      </c>
      <c r="AZ49" s="154">
        <v>0.51</v>
      </c>
      <c r="BA49" s="69">
        <v>1410000</v>
      </c>
      <c r="BB49" s="69">
        <v>720327</v>
      </c>
      <c r="BC49" s="154">
        <v>0.51</v>
      </c>
      <c r="BD49" s="69">
        <v>2340000</v>
      </c>
      <c r="BE49" s="69">
        <v>1188752.2</v>
      </c>
      <c r="BF49" s="154">
        <v>0.51</v>
      </c>
      <c r="BG49" s="69">
        <v>630000</v>
      </c>
      <c r="BH49" s="69">
        <v>315033.84</v>
      </c>
      <c r="BI49" s="154">
        <v>0.5</v>
      </c>
      <c r="BJ49" s="69">
        <v>850000</v>
      </c>
      <c r="BK49" s="69">
        <v>421944.52</v>
      </c>
      <c r="BL49" s="154">
        <v>0.5</v>
      </c>
      <c r="BM49" s="69">
        <v>2170000</v>
      </c>
      <c r="BN49" s="69">
        <v>1087798.92</v>
      </c>
      <c r="BO49" s="154">
        <v>0.5</v>
      </c>
      <c r="BP49" s="69">
        <v>560000</v>
      </c>
      <c r="BQ49" s="69">
        <v>277820.48</v>
      </c>
      <c r="BR49" s="154">
        <v>0.5</v>
      </c>
      <c r="BS49" s="154">
        <v>0</v>
      </c>
      <c r="BT49" s="169">
        <v>8113266.67</v>
      </c>
      <c r="BU49" s="154"/>
      <c r="BV49" s="170" t="s">
        <v>239</v>
      </c>
    </row>
    <row r="50" s="97" customFormat="1" ht="38" customHeight="1" spans="1:74">
      <c r="A50" s="13" t="s">
        <v>243</v>
      </c>
      <c r="B50" s="14" t="s">
        <v>37</v>
      </c>
      <c r="C50" s="121" t="s">
        <v>232</v>
      </c>
      <c r="D50" s="122"/>
      <c r="E50" s="15" t="s">
        <v>244</v>
      </c>
      <c r="F50" s="15" t="s">
        <v>245</v>
      </c>
      <c r="G50" s="11" t="s">
        <v>46</v>
      </c>
      <c r="H50" s="32" t="s">
        <v>126</v>
      </c>
      <c r="I50" s="32" t="s">
        <v>240</v>
      </c>
      <c r="J50" s="13" t="s">
        <v>243</v>
      </c>
      <c r="K50" s="15" t="s">
        <v>241</v>
      </c>
      <c r="L50" s="15" t="s">
        <v>246</v>
      </c>
      <c r="M50" s="130"/>
      <c r="N50" s="130"/>
      <c r="O50" s="43" t="e">
        <v>#DIV/0!</v>
      </c>
      <c r="P50" s="130">
        <v>690.396</v>
      </c>
      <c r="Q50" s="130"/>
      <c r="R50" s="130"/>
      <c r="S50" s="141" t="s">
        <v>201</v>
      </c>
      <c r="T50" s="142" t="s">
        <v>176</v>
      </c>
      <c r="U50" s="143">
        <v>0</v>
      </c>
      <c r="V50" s="144">
        <v>0</v>
      </c>
      <c r="W50" s="144">
        <v>0</v>
      </c>
      <c r="X50" s="144">
        <v>0</v>
      </c>
      <c r="Y50" s="144">
        <v>0</v>
      </c>
      <c r="Z50" s="144">
        <v>0</v>
      </c>
      <c r="AA50" s="144">
        <v>0</v>
      </c>
      <c r="AB50" s="144">
        <v>0</v>
      </c>
      <c r="AC50" s="144">
        <v>0</v>
      </c>
      <c r="AD50" s="144">
        <f t="shared" si="31"/>
        <v>0</v>
      </c>
      <c r="AE50" s="144"/>
      <c r="AF50" s="144"/>
      <c r="AG50" s="151">
        <f t="shared" si="32"/>
        <v>0</v>
      </c>
      <c r="AH50" s="152">
        <f t="shared" si="7"/>
        <v>0</v>
      </c>
      <c r="AI50" s="144">
        <f t="shared" si="35"/>
        <v>0</v>
      </c>
      <c r="AJ50" s="127">
        <f t="shared" si="5"/>
        <v>0</v>
      </c>
      <c r="AK50" s="152">
        <f t="shared" si="1"/>
        <v>0</v>
      </c>
      <c r="AL50" s="69">
        <v>1883960</v>
      </c>
      <c r="AM50" s="69">
        <v>0</v>
      </c>
      <c r="AN50" s="154">
        <v>0</v>
      </c>
      <c r="AO50" s="69">
        <v>1100000</v>
      </c>
      <c r="AP50" s="69">
        <v>0</v>
      </c>
      <c r="AQ50" s="154">
        <v>0</v>
      </c>
      <c r="AR50" s="69">
        <v>880000</v>
      </c>
      <c r="AS50" s="69">
        <v>0</v>
      </c>
      <c r="AT50" s="154">
        <v>0</v>
      </c>
      <c r="AU50" s="69">
        <v>480000</v>
      </c>
      <c r="AV50" s="69">
        <v>0</v>
      </c>
      <c r="AW50" s="154">
        <v>0</v>
      </c>
      <c r="AX50" s="69">
        <v>310000</v>
      </c>
      <c r="AY50" s="69">
        <v>0</v>
      </c>
      <c r="AZ50" s="154">
        <v>0</v>
      </c>
      <c r="BA50" s="69">
        <v>400000</v>
      </c>
      <c r="BB50" s="69">
        <v>0</v>
      </c>
      <c r="BC50" s="154">
        <v>0</v>
      </c>
      <c r="BD50" s="69">
        <v>660000</v>
      </c>
      <c r="BE50" s="69">
        <v>0</v>
      </c>
      <c r="BF50" s="154">
        <v>0</v>
      </c>
      <c r="BG50" s="69">
        <v>180000</v>
      </c>
      <c r="BH50" s="69">
        <v>0</v>
      </c>
      <c r="BI50" s="154">
        <v>0</v>
      </c>
      <c r="BJ50" s="69">
        <v>240000</v>
      </c>
      <c r="BK50" s="69">
        <v>0</v>
      </c>
      <c r="BL50" s="154">
        <v>0</v>
      </c>
      <c r="BM50" s="69">
        <v>610000</v>
      </c>
      <c r="BN50" s="69">
        <v>0</v>
      </c>
      <c r="BO50" s="154">
        <v>0</v>
      </c>
      <c r="BP50" s="69">
        <v>160000</v>
      </c>
      <c r="BQ50" s="69">
        <v>0</v>
      </c>
      <c r="BR50" s="154">
        <v>0</v>
      </c>
      <c r="BS50" s="154">
        <v>0</v>
      </c>
      <c r="BT50" s="154">
        <v>0</v>
      </c>
      <c r="BU50" s="154"/>
      <c r="BV50" s="170" t="s">
        <v>245</v>
      </c>
    </row>
    <row r="51" s="97" customFormat="1" ht="43" customHeight="1" spans="1:74">
      <c r="A51" s="13" t="s">
        <v>247</v>
      </c>
      <c r="B51" s="14" t="s">
        <v>37</v>
      </c>
      <c r="C51" s="121" t="s">
        <v>232</v>
      </c>
      <c r="D51" s="122"/>
      <c r="E51" s="15" t="s">
        <v>248</v>
      </c>
      <c r="F51" s="15" t="s">
        <v>249</v>
      </c>
      <c r="G51" s="11" t="s">
        <v>46</v>
      </c>
      <c r="H51" s="32"/>
      <c r="I51" s="32" t="s">
        <v>240</v>
      </c>
      <c r="J51" s="13" t="s">
        <v>247</v>
      </c>
      <c r="K51" s="15" t="s">
        <v>199</v>
      </c>
      <c r="L51" s="15" t="s">
        <v>200</v>
      </c>
      <c r="M51" s="130">
        <v>382.566477568659</v>
      </c>
      <c r="N51" s="130">
        <v>914.433961</v>
      </c>
      <c r="O51" s="43">
        <v>2.39026160057604</v>
      </c>
      <c r="P51" s="130">
        <v>0</v>
      </c>
      <c r="Q51" s="130">
        <v>-914.433961</v>
      </c>
      <c r="R51" s="130">
        <v>-1</v>
      </c>
      <c r="S51" s="141" t="s">
        <v>201</v>
      </c>
      <c r="T51" s="142" t="s">
        <v>202</v>
      </c>
      <c r="U51" s="143">
        <v>914.433964</v>
      </c>
      <c r="V51" s="144">
        <v>0</v>
      </c>
      <c r="W51" s="144">
        <v>0</v>
      </c>
      <c r="X51" s="144">
        <v>0</v>
      </c>
      <c r="Y51" s="144">
        <v>0</v>
      </c>
      <c r="Z51" s="144">
        <v>302.556129</v>
      </c>
      <c r="AA51" s="144">
        <v>0</v>
      </c>
      <c r="AB51" s="144">
        <v>-1216.99009</v>
      </c>
      <c r="AC51" s="144">
        <v>-2.99999987873889e-6</v>
      </c>
      <c r="AD51" s="144">
        <f t="shared" si="31"/>
        <v>0</v>
      </c>
      <c r="AE51" s="144"/>
      <c r="AF51" s="144"/>
      <c r="AG51" s="151">
        <f t="shared" si="32"/>
        <v>0</v>
      </c>
      <c r="AH51" s="152" t="e">
        <f t="shared" si="7"/>
        <v>#DIV/0!</v>
      </c>
      <c r="AI51" s="144">
        <f t="shared" si="35"/>
        <v>0</v>
      </c>
      <c r="AJ51" s="127">
        <f t="shared" si="5"/>
        <v>0</v>
      </c>
      <c r="AK51" s="152" t="e">
        <f t="shared" si="1"/>
        <v>#DIV/0!</v>
      </c>
      <c r="AL51" s="153">
        <v>0</v>
      </c>
      <c r="AM51" s="153">
        <v>0</v>
      </c>
      <c r="AN51" s="154"/>
      <c r="AO51" s="153">
        <v>0</v>
      </c>
      <c r="AP51" s="153">
        <v>0</v>
      </c>
      <c r="AQ51" s="154"/>
      <c r="AR51" s="153">
        <v>0</v>
      </c>
      <c r="AS51" s="153">
        <v>0</v>
      </c>
      <c r="AT51" s="154"/>
      <c r="AU51" s="153">
        <v>0</v>
      </c>
      <c r="AV51" s="153">
        <v>0</v>
      </c>
      <c r="AW51" s="154"/>
      <c r="AX51" s="153">
        <v>0</v>
      </c>
      <c r="AY51" s="153">
        <v>0</v>
      </c>
      <c r="AZ51" s="154"/>
      <c r="BA51" s="153">
        <v>0</v>
      </c>
      <c r="BB51" s="153">
        <v>0</v>
      </c>
      <c r="BC51" s="154"/>
      <c r="BD51" s="153">
        <v>0</v>
      </c>
      <c r="BE51" s="153">
        <v>0</v>
      </c>
      <c r="BF51" s="154"/>
      <c r="BG51" s="153">
        <v>0</v>
      </c>
      <c r="BH51" s="153">
        <v>0</v>
      </c>
      <c r="BI51" s="154"/>
      <c r="BJ51" s="153">
        <v>0</v>
      </c>
      <c r="BK51" s="153">
        <v>0</v>
      </c>
      <c r="BL51" s="154"/>
      <c r="BM51" s="153">
        <v>0</v>
      </c>
      <c r="BN51" s="153">
        <v>0</v>
      </c>
      <c r="BO51" s="154"/>
      <c r="BP51" s="153">
        <v>0</v>
      </c>
      <c r="BQ51" s="153">
        <v>0</v>
      </c>
      <c r="BR51" s="154"/>
      <c r="BS51" s="154">
        <v>0</v>
      </c>
      <c r="BT51" s="154">
        <v>0</v>
      </c>
      <c r="BU51" s="154"/>
      <c r="BV51" s="170" t="s">
        <v>249</v>
      </c>
    </row>
    <row r="52" customFormat="1" spans="13:74">
      <c r="M52" s="131"/>
      <c r="N52" s="132"/>
      <c r="O52" s="132"/>
      <c r="P52" s="132"/>
      <c r="Q52" s="148"/>
      <c r="BV52" s="99"/>
    </row>
    <row r="53" customFormat="1" ht="30" spans="1:74">
      <c r="A53" s="123"/>
      <c r="B53" s="123"/>
      <c r="C53" s="124" t="s">
        <v>250</v>
      </c>
      <c r="D53" s="124" t="s">
        <v>251</v>
      </c>
      <c r="E53" s="125" t="s">
        <v>252</v>
      </c>
      <c r="F53" s="15" t="s">
        <v>253</v>
      </c>
      <c r="G53" s="123"/>
      <c r="H53" s="123"/>
      <c r="I53" s="113" t="s">
        <v>51</v>
      </c>
      <c r="J53" s="123"/>
      <c r="K53" s="123"/>
      <c r="L53" s="123"/>
      <c r="M53" s="133"/>
      <c r="N53" s="123"/>
      <c r="O53" s="123"/>
      <c r="P53" s="134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51">
        <f>(AM53+AP53+AS53+AV53+AY53+BB53+BE53+BH53+BK53+BN53+BQ53)/10000</f>
        <v>6029.55498</v>
      </c>
      <c r="AH53" s="123"/>
      <c r="AI53" s="144">
        <f>BT53/10000</f>
        <v>0</v>
      </c>
      <c r="AJ53" s="165">
        <f>AG53+AI53</f>
        <v>6029.55498</v>
      </c>
      <c r="AK53" s="123"/>
      <c r="AL53" s="166">
        <v>0</v>
      </c>
      <c r="AM53" s="166">
        <v>12577651.71</v>
      </c>
      <c r="AN53" s="167"/>
      <c r="AO53" s="166">
        <v>0</v>
      </c>
      <c r="AP53" s="166">
        <v>8978007.37</v>
      </c>
      <c r="AQ53" s="167"/>
      <c r="AR53" s="166">
        <v>0</v>
      </c>
      <c r="AS53" s="166">
        <v>9134775.8</v>
      </c>
      <c r="AT53" s="167"/>
      <c r="AU53" s="166">
        <v>0</v>
      </c>
      <c r="AV53" s="166">
        <v>4902028.19</v>
      </c>
      <c r="AW53" s="167"/>
      <c r="AX53" s="166">
        <v>0</v>
      </c>
      <c r="AY53" s="166">
        <v>2990659.26</v>
      </c>
      <c r="AZ53" s="167"/>
      <c r="BA53" s="166">
        <v>0</v>
      </c>
      <c r="BB53" s="166">
        <v>4280984.04</v>
      </c>
      <c r="BC53" s="167"/>
      <c r="BD53" s="166">
        <v>0</v>
      </c>
      <c r="BE53" s="166">
        <v>7145022.67</v>
      </c>
      <c r="BF53" s="167"/>
      <c r="BG53" s="166">
        <v>0</v>
      </c>
      <c r="BH53" s="166">
        <v>1597832.06</v>
      </c>
      <c r="BI53" s="167"/>
      <c r="BJ53" s="166">
        <v>0</v>
      </c>
      <c r="BK53" s="166">
        <v>1790777.82</v>
      </c>
      <c r="BL53" s="167"/>
      <c r="BM53" s="166">
        <v>0</v>
      </c>
      <c r="BN53" s="166">
        <v>5746165.89</v>
      </c>
      <c r="BO53" s="167"/>
      <c r="BP53" s="166">
        <v>0</v>
      </c>
      <c r="BQ53" s="166">
        <v>1151644.99</v>
      </c>
      <c r="BR53" s="167"/>
      <c r="BS53" s="166">
        <v>0</v>
      </c>
      <c r="BT53" s="166">
        <v>0</v>
      </c>
      <c r="BU53" s="123"/>
      <c r="BV53" s="173"/>
    </row>
    <row r="54" customFormat="1" ht="30" spans="1:74">
      <c r="A54" s="126"/>
      <c r="B54" s="126"/>
      <c r="C54" s="124" t="s">
        <v>250</v>
      </c>
      <c r="D54" s="124" t="s">
        <v>251</v>
      </c>
      <c r="E54" s="125" t="s">
        <v>254</v>
      </c>
      <c r="F54" s="15" t="s">
        <v>75</v>
      </c>
      <c r="G54" s="126"/>
      <c r="H54" s="126"/>
      <c r="I54" s="113" t="s">
        <v>51</v>
      </c>
      <c r="J54" s="126"/>
      <c r="K54" s="126"/>
      <c r="L54" s="126"/>
      <c r="M54" s="126"/>
      <c r="N54" s="135"/>
      <c r="O54" s="126"/>
      <c r="P54" s="135"/>
      <c r="Q54" s="135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51">
        <f>(AM54+AP54+AS54+AV54+AY54+BB54+BE54+BH54+BK54+BN54+BQ54)/10000</f>
        <v>188.45055</v>
      </c>
      <c r="AH54" s="123"/>
      <c r="AI54" s="144">
        <f>BT54/10000</f>
        <v>0</v>
      </c>
      <c r="AJ54" s="165">
        <f>AG54+AI54</f>
        <v>188.45055</v>
      </c>
      <c r="AK54" s="126"/>
      <c r="AL54" s="126">
        <v>0</v>
      </c>
      <c r="AM54" s="126">
        <v>393107.85</v>
      </c>
      <c r="AN54" s="126"/>
      <c r="AO54" s="126">
        <v>0</v>
      </c>
      <c r="AP54" s="126">
        <v>280602.86</v>
      </c>
      <c r="AQ54" s="126"/>
      <c r="AR54" s="126">
        <v>0</v>
      </c>
      <c r="AS54" s="126">
        <v>285502.58</v>
      </c>
      <c r="AT54" s="126"/>
      <c r="AU54" s="126">
        <v>0</v>
      </c>
      <c r="AV54" s="126">
        <v>153210.3</v>
      </c>
      <c r="AW54" s="126"/>
      <c r="AX54" s="126">
        <v>0</v>
      </c>
      <c r="AY54" s="126">
        <v>93471.48</v>
      </c>
      <c r="AZ54" s="126"/>
      <c r="BA54" s="126">
        <v>0</v>
      </c>
      <c r="BB54" s="126">
        <v>133799.9</v>
      </c>
      <c r="BC54" s="126"/>
      <c r="BD54" s="126">
        <v>0</v>
      </c>
      <c r="BE54" s="126">
        <v>223313.9</v>
      </c>
      <c r="BF54" s="126"/>
      <c r="BG54" s="126">
        <v>0</v>
      </c>
      <c r="BH54" s="126">
        <v>49939.4</v>
      </c>
      <c r="BI54" s="126"/>
      <c r="BJ54" s="126">
        <v>0</v>
      </c>
      <c r="BK54" s="126">
        <v>55969.82</v>
      </c>
      <c r="BL54" s="126"/>
      <c r="BM54" s="126">
        <v>0</v>
      </c>
      <c r="BN54" s="126">
        <v>179593.36</v>
      </c>
      <c r="BO54" s="126"/>
      <c r="BP54" s="126">
        <v>0</v>
      </c>
      <c r="BQ54" s="126">
        <v>35994.05</v>
      </c>
      <c r="BR54" s="126"/>
      <c r="BS54" s="126">
        <v>0</v>
      </c>
      <c r="BT54" s="126">
        <v>0</v>
      </c>
      <c r="BU54" s="126"/>
      <c r="BV54" s="174"/>
    </row>
  </sheetData>
  <sortState ref="A19:CH21">
    <sortCondition ref="E19:E21"/>
  </sortState>
  <mergeCells count="15">
    <mergeCell ref="A1:R1"/>
    <mergeCell ref="A2:R2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C4:F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45"/>
  <sheetViews>
    <sheetView tabSelected="1" zoomScale="120" zoomScaleNormal="120" workbookViewId="0">
      <pane xSplit="6" ySplit="5" topLeftCell="G6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5"/>
  <cols>
    <col min="1" max="1" width="11.8761061946903" hidden="1" customWidth="1"/>
    <col min="2" max="2" width="12.6725663716814" hidden="1" customWidth="1"/>
    <col min="3" max="3" width="21.2477876106195" customWidth="1"/>
    <col min="4" max="4" width="31.0353982300885" customWidth="1"/>
    <col min="5" max="5" width="24.3893805309735" customWidth="1"/>
    <col min="6" max="7" width="29.8141592920354" customWidth="1"/>
    <col min="8" max="8" width="20.716814159292" customWidth="1"/>
    <col min="9" max="9" width="14.6017699115044" customWidth="1"/>
    <col min="10" max="10" width="13.929203539823" customWidth="1"/>
    <col min="11" max="11" width="9.10619469026549" customWidth="1"/>
    <col min="12" max="12" width="10.353982300885" customWidth="1"/>
    <col min="13" max="14" width="12.6283185840708" customWidth="1"/>
    <col min="15" max="15" width="12.6371681415929" customWidth="1"/>
    <col min="16" max="16" width="10" customWidth="1"/>
    <col min="17" max="17" width="12.0884955752212" customWidth="1"/>
    <col min="18" max="18" width="11.0884955752212" customWidth="1"/>
    <col min="19" max="19" width="16.7079646017699" customWidth="1"/>
    <col min="20" max="20" width="9.6283185840708" customWidth="1"/>
    <col min="21" max="21" width="10.7787610619469" customWidth="1"/>
    <col min="22" max="31" width="9" customWidth="1"/>
    <col min="32" max="32" width="13.2743362831858" customWidth="1"/>
    <col min="33" max="33" width="10.5575221238938" customWidth="1"/>
    <col min="34" max="66" width="12.3628318584071" customWidth="1"/>
    <col min="67" max="67" width="16.0884955752212" customWidth="1"/>
    <col min="68" max="68" width="9" customWidth="1"/>
  </cols>
  <sheetData>
    <row r="1" customFormat="1" ht="20.25" spans="1:19">
      <c r="A1" s="3" t="s">
        <v>255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1" ht="15" spans="1:1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24"/>
      <c r="M2" s="24"/>
      <c r="N2" s="4"/>
      <c r="O2" s="24"/>
      <c r="P2" s="24"/>
      <c r="Q2" s="36"/>
      <c r="R2" s="4"/>
      <c r="S2" s="37"/>
    </row>
    <row r="3" customFormat="1" ht="32" customHeight="1" spans="1:69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9</v>
      </c>
      <c r="I3" s="5"/>
      <c r="J3" s="5" t="s">
        <v>10</v>
      </c>
      <c r="K3" s="5" t="s">
        <v>11</v>
      </c>
      <c r="L3" s="25" t="s">
        <v>12</v>
      </c>
      <c r="M3" s="25">
        <v>202312</v>
      </c>
      <c r="N3" s="5" t="s">
        <v>13</v>
      </c>
      <c r="O3" s="25" t="s">
        <v>256</v>
      </c>
      <c r="P3" s="25" t="s">
        <v>15</v>
      </c>
      <c r="Q3" s="38" t="s">
        <v>16</v>
      </c>
      <c r="R3" s="5" t="s">
        <v>257</v>
      </c>
      <c r="S3" s="5" t="s">
        <v>258</v>
      </c>
      <c r="T3" s="5">
        <v>2401</v>
      </c>
      <c r="U3" s="5">
        <v>2402</v>
      </c>
      <c r="V3" s="25">
        <v>2403</v>
      </c>
      <c r="W3" s="5">
        <v>2404</v>
      </c>
      <c r="X3" s="5">
        <v>2405</v>
      </c>
      <c r="Y3" s="5">
        <v>2406</v>
      </c>
      <c r="Z3" s="5">
        <v>2407</v>
      </c>
      <c r="AA3" s="5">
        <v>2408</v>
      </c>
      <c r="AB3" s="5">
        <v>2409</v>
      </c>
      <c r="AC3" s="5">
        <v>2410</v>
      </c>
      <c r="AD3" s="5">
        <v>2411</v>
      </c>
      <c r="AE3" s="5">
        <v>2412</v>
      </c>
      <c r="AF3" s="5" t="s">
        <v>259</v>
      </c>
      <c r="AG3" s="5" t="s">
        <v>20</v>
      </c>
      <c r="AH3" s="62" t="s">
        <v>260</v>
      </c>
      <c r="AI3" s="62"/>
      <c r="AJ3" s="63"/>
      <c r="AK3" s="62" t="s">
        <v>25</v>
      </c>
      <c r="AL3" s="62"/>
      <c r="AM3" s="63"/>
      <c r="AN3" s="62" t="s">
        <v>26</v>
      </c>
      <c r="AO3" s="62"/>
      <c r="AP3" s="63"/>
      <c r="AQ3" s="62" t="s">
        <v>27</v>
      </c>
      <c r="AR3" s="62"/>
      <c r="AS3" s="63"/>
      <c r="AT3" s="62" t="s">
        <v>28</v>
      </c>
      <c r="AU3" s="62"/>
      <c r="AV3" s="63"/>
      <c r="AW3" s="62" t="s">
        <v>29</v>
      </c>
      <c r="AX3" s="62"/>
      <c r="AY3" s="63"/>
      <c r="AZ3" s="62" t="s">
        <v>30</v>
      </c>
      <c r="BA3" s="62"/>
      <c r="BB3" s="63"/>
      <c r="BC3" s="62" t="s">
        <v>31</v>
      </c>
      <c r="BD3" s="62"/>
      <c r="BE3" s="63"/>
      <c r="BF3" s="62" t="s">
        <v>32</v>
      </c>
      <c r="BG3" s="62"/>
      <c r="BH3" s="63"/>
      <c r="BI3" s="62" t="s">
        <v>33</v>
      </c>
      <c r="BJ3" s="62"/>
      <c r="BK3" s="63"/>
      <c r="BL3" s="62" t="s">
        <v>34</v>
      </c>
      <c r="BM3" s="62"/>
      <c r="BN3" s="63"/>
      <c r="BO3" s="62" t="s">
        <v>35</v>
      </c>
      <c r="BP3" s="62"/>
      <c r="BQ3" s="63"/>
    </row>
    <row r="4" s="1" customFormat="1" ht="24" customHeight="1" spans="1:69">
      <c r="A4" s="6" t="s">
        <v>36</v>
      </c>
      <c r="B4" s="7" t="s">
        <v>37</v>
      </c>
      <c r="C4" s="6" t="s">
        <v>261</v>
      </c>
      <c r="D4" s="6"/>
      <c r="E4" s="6"/>
      <c r="F4" s="6"/>
      <c r="G4" s="6"/>
      <c r="H4" s="6"/>
      <c r="I4" s="6"/>
      <c r="J4" s="6"/>
      <c r="K4" s="6"/>
      <c r="L4" s="26">
        <v>48175.0341101181</v>
      </c>
      <c r="M4" s="26">
        <v>43198.501158</v>
      </c>
      <c r="N4" s="27">
        <v>0.896698922086017</v>
      </c>
      <c r="O4" s="26">
        <v>48050.2296038793</v>
      </c>
      <c r="P4" s="26">
        <v>4851.7284458793</v>
      </c>
      <c r="Q4" s="27">
        <v>0.1123124255662</v>
      </c>
      <c r="R4" s="6"/>
      <c r="S4" s="6"/>
      <c r="T4" s="39">
        <v>3016.34277</v>
      </c>
      <c r="U4" s="39">
        <v>2533.006416</v>
      </c>
      <c r="V4" s="40">
        <v>2278.023159</v>
      </c>
      <c r="W4" s="40">
        <v>2433.42109</v>
      </c>
      <c r="X4" s="40">
        <v>2614.59551</v>
      </c>
      <c r="Y4" s="53">
        <v>1799.29828</v>
      </c>
      <c r="Z4" s="54">
        <f>Z5+Z25+Z26+Z30+Z31+Z32+Z33+Z34+Z35+Z36+Z37+Z38+Z39+Z40</f>
        <v>2907.849282</v>
      </c>
      <c r="AA4" s="54">
        <f>AA5+AA25+AA26+AA30+AA31+AA32+AA33+AA34+AA35+AA36+AA37+AA38+AA39+AA40</f>
        <v>2547.546869</v>
      </c>
      <c r="AB4" s="54">
        <f>AB5+AB25+AB26+AB30+AB31+AB32+AB33+AB34+AB35+AB36+AB37+AB38+AB39+AB40</f>
        <v>3106.645268</v>
      </c>
      <c r="AC4" s="54">
        <f>AC5+AC25+AC26+AC30+AC31+AC32+AC33+AC34+AC35+AC36+AC37+AC38+AC39+AC40</f>
        <v>4348.871736</v>
      </c>
      <c r="AD4" s="53"/>
      <c r="AE4" s="53"/>
      <c r="AF4" s="55">
        <f>SUM(T4:AE4)</f>
        <v>27585.60038</v>
      </c>
      <c r="AG4" s="64">
        <f>AF4/O4</f>
        <v>0.574099241718772</v>
      </c>
      <c r="AH4" s="62" t="s">
        <v>40</v>
      </c>
      <c r="AI4" s="62" t="s">
        <v>41</v>
      </c>
      <c r="AJ4" s="63" t="s">
        <v>20</v>
      </c>
      <c r="AK4" s="62" t="s">
        <v>40</v>
      </c>
      <c r="AL4" s="62" t="s">
        <v>41</v>
      </c>
      <c r="AM4" s="63" t="s">
        <v>20</v>
      </c>
      <c r="AN4" s="62" t="s">
        <v>40</v>
      </c>
      <c r="AO4" s="62" t="s">
        <v>41</v>
      </c>
      <c r="AP4" s="63" t="s">
        <v>20</v>
      </c>
      <c r="AQ4" s="62" t="s">
        <v>40</v>
      </c>
      <c r="AR4" s="62" t="s">
        <v>41</v>
      </c>
      <c r="AS4" s="63" t="s">
        <v>20</v>
      </c>
      <c r="AT4" s="62" t="s">
        <v>40</v>
      </c>
      <c r="AU4" s="62" t="s">
        <v>41</v>
      </c>
      <c r="AV4" s="63" t="s">
        <v>20</v>
      </c>
      <c r="AW4" s="62" t="s">
        <v>40</v>
      </c>
      <c r="AX4" s="62" t="s">
        <v>41</v>
      </c>
      <c r="AY4" s="63" t="s">
        <v>20</v>
      </c>
      <c r="AZ4" s="62" t="s">
        <v>40</v>
      </c>
      <c r="BA4" s="62" t="s">
        <v>41</v>
      </c>
      <c r="BB4" s="63" t="s">
        <v>20</v>
      </c>
      <c r="BC4" s="62" t="s">
        <v>40</v>
      </c>
      <c r="BD4" s="62" t="s">
        <v>41</v>
      </c>
      <c r="BE4" s="63" t="s">
        <v>20</v>
      </c>
      <c r="BF4" s="62" t="s">
        <v>40</v>
      </c>
      <c r="BG4" s="62" t="s">
        <v>41</v>
      </c>
      <c r="BH4" s="63" t="s">
        <v>20</v>
      </c>
      <c r="BI4" s="62" t="s">
        <v>40</v>
      </c>
      <c r="BJ4" s="62" t="s">
        <v>41</v>
      </c>
      <c r="BK4" s="63" t="s">
        <v>20</v>
      </c>
      <c r="BL4" s="62" t="s">
        <v>40</v>
      </c>
      <c r="BM4" s="62" t="s">
        <v>41</v>
      </c>
      <c r="BN4" s="63" t="s">
        <v>20</v>
      </c>
      <c r="BO4" s="62" t="s">
        <v>40</v>
      </c>
      <c r="BP4" s="62" t="s">
        <v>41</v>
      </c>
      <c r="BQ4" s="63" t="s">
        <v>20</v>
      </c>
    </row>
    <row r="5" s="2" customFormat="1" ht="20" customHeight="1" spans="1:69">
      <c r="A5" s="8">
        <v>1</v>
      </c>
      <c r="B5" s="9" t="s">
        <v>37</v>
      </c>
      <c r="C5" s="8" t="s">
        <v>250</v>
      </c>
      <c r="D5" s="10" t="s">
        <v>251</v>
      </c>
      <c r="E5" s="8" t="s">
        <v>45</v>
      </c>
      <c r="F5" s="8" t="s">
        <v>45</v>
      </c>
      <c r="G5" s="11" t="s">
        <v>46</v>
      </c>
      <c r="H5" s="12"/>
      <c r="I5" s="11"/>
      <c r="J5" s="8"/>
      <c r="K5" s="8"/>
      <c r="L5" s="28">
        <v>16109.149</v>
      </c>
      <c r="M5" s="28">
        <v>14666.285991</v>
      </c>
      <c r="N5" s="29">
        <v>0.910432077510736</v>
      </c>
      <c r="O5" s="28">
        <v>7842.22960387928</v>
      </c>
      <c r="P5" s="28">
        <v>-6824.05638712072</v>
      </c>
      <c r="Q5" s="34">
        <v>-0.465288648490035</v>
      </c>
      <c r="R5" s="8"/>
      <c r="S5" s="8"/>
      <c r="T5" s="41">
        <v>237.499613</v>
      </c>
      <c r="U5" s="41">
        <v>226.625217</v>
      </c>
      <c r="V5" s="42">
        <v>256.085569</v>
      </c>
      <c r="W5" s="42">
        <v>290.590487</v>
      </c>
      <c r="X5" s="42">
        <v>220.083169</v>
      </c>
      <c r="Y5" s="52">
        <v>294.008725</v>
      </c>
      <c r="Z5" s="52">
        <f>SUM(Z6:Z23)</f>
        <v>497.751683</v>
      </c>
      <c r="AA5" s="52">
        <f>SUM(AA6:AA23)</f>
        <v>294.83019</v>
      </c>
      <c r="AB5" s="52">
        <f>SUM(AB6:AB23)</f>
        <v>270.047833</v>
      </c>
      <c r="AC5" s="52">
        <f>SUM(AC6:AC23)</f>
        <v>289.818778</v>
      </c>
      <c r="AD5" s="56"/>
      <c r="AE5" s="56"/>
      <c r="AF5" s="57">
        <f>SUM(T5:AE5)</f>
        <v>2877.341264</v>
      </c>
      <c r="AG5" s="65">
        <f t="shared" ref="AG5:AG39" si="0">AF5/O5</f>
        <v>0.36690347124964</v>
      </c>
      <c r="AH5" s="66">
        <f>SUM(AH6:AH24)</f>
        <v>10611339.19</v>
      </c>
      <c r="AI5" s="66">
        <f t="shared" ref="AI5:BN5" si="1">SUM(AI6:AI24)</f>
        <v>3378963.02</v>
      </c>
      <c r="AJ5" s="67">
        <f>AI5/AH5</f>
        <v>0.318429461116868</v>
      </c>
      <c r="AK5" s="66">
        <f t="shared" si="1"/>
        <v>11588206.43</v>
      </c>
      <c r="AL5" s="66">
        <f t="shared" si="1"/>
        <v>3515155.3</v>
      </c>
      <c r="AM5" s="67">
        <f>AL5/AK5</f>
        <v>0.303339030179841</v>
      </c>
      <c r="AN5" s="66">
        <f t="shared" si="1"/>
        <v>9515469.8</v>
      </c>
      <c r="AO5" s="66">
        <f t="shared" si="1"/>
        <v>3744379.65</v>
      </c>
      <c r="AP5" s="67">
        <f>AO5/AN5</f>
        <v>0.393504443679701</v>
      </c>
      <c r="AQ5" s="66">
        <f t="shared" si="1"/>
        <v>4551467.71</v>
      </c>
      <c r="AR5" s="66">
        <f t="shared" si="1"/>
        <v>1756949.16</v>
      </c>
      <c r="AS5" s="67">
        <f>AR5/AQ5</f>
        <v>0.386018153251932</v>
      </c>
      <c r="AT5" s="66">
        <f t="shared" si="1"/>
        <v>9730991.23</v>
      </c>
      <c r="AU5" s="66">
        <f t="shared" si="1"/>
        <v>3207012.49</v>
      </c>
      <c r="AV5" s="67">
        <f>AU5/AT5</f>
        <v>0.32956688729849</v>
      </c>
      <c r="AW5" s="66">
        <f t="shared" si="1"/>
        <v>5178176.44</v>
      </c>
      <c r="AX5" s="66">
        <f t="shared" si="1"/>
        <v>4767189.74</v>
      </c>
      <c r="AY5" s="67">
        <f>AX5/AW5</f>
        <v>0.920630997270537</v>
      </c>
      <c r="AZ5" s="66">
        <f t="shared" si="1"/>
        <v>10643579.76</v>
      </c>
      <c r="BA5" s="66">
        <f t="shared" si="1"/>
        <v>3735489.49</v>
      </c>
      <c r="BB5" s="67">
        <f>BA5/AZ5</f>
        <v>0.350961760444401</v>
      </c>
      <c r="BC5" s="66">
        <f t="shared" si="1"/>
        <v>2951899.63</v>
      </c>
      <c r="BD5" s="66">
        <f t="shared" si="1"/>
        <v>835303.75</v>
      </c>
      <c r="BE5" s="67">
        <f>BD5/BC5</f>
        <v>0.282971596158234</v>
      </c>
      <c r="BF5" s="66">
        <f t="shared" si="1"/>
        <v>2960852.61</v>
      </c>
      <c r="BG5" s="66">
        <f t="shared" si="1"/>
        <v>927449.27</v>
      </c>
      <c r="BH5" s="67">
        <f>BG5/BF5</f>
        <v>0.3132372300018</v>
      </c>
      <c r="BI5" s="66">
        <f t="shared" si="1"/>
        <v>8506341.34</v>
      </c>
      <c r="BJ5" s="66">
        <f t="shared" si="1"/>
        <v>2432336.55</v>
      </c>
      <c r="BK5" s="67">
        <f>BJ5/BI5</f>
        <v>0.285943915577693</v>
      </c>
      <c r="BL5" s="66">
        <f t="shared" si="1"/>
        <v>983970.88</v>
      </c>
      <c r="BM5" s="66">
        <f t="shared" si="1"/>
        <v>473184.22</v>
      </c>
      <c r="BN5" s="81">
        <f>BM5/BL5</f>
        <v>0.480892503648075</v>
      </c>
      <c r="BO5" s="82"/>
      <c r="BP5" s="83"/>
      <c r="BQ5" s="84"/>
    </row>
    <row r="6" s="1" customFormat="1" ht="20" customHeight="1" spans="1:69">
      <c r="A6" s="13" t="s">
        <v>47</v>
      </c>
      <c r="B6" s="14" t="s">
        <v>37</v>
      </c>
      <c r="C6" s="15" t="s">
        <v>250</v>
      </c>
      <c r="D6" s="16"/>
      <c r="E6" s="15" t="s">
        <v>262</v>
      </c>
      <c r="F6" s="15" t="s">
        <v>263</v>
      </c>
      <c r="G6" s="11" t="s">
        <v>46</v>
      </c>
      <c r="H6" s="12" t="s">
        <v>173</v>
      </c>
      <c r="I6" s="11"/>
      <c r="J6" s="15" t="s">
        <v>61</v>
      </c>
      <c r="K6" s="15" t="s">
        <v>180</v>
      </c>
      <c r="L6" s="30">
        <v>4000</v>
      </c>
      <c r="M6" s="30">
        <v>2419.422415</v>
      </c>
      <c r="N6" s="31">
        <v>0.60485560375</v>
      </c>
      <c r="O6" s="30">
        <v>4000</v>
      </c>
      <c r="P6" s="30">
        <v>1580.577585</v>
      </c>
      <c r="Q6" s="43">
        <v>0.653287154488068</v>
      </c>
      <c r="R6" s="15" t="s">
        <v>264</v>
      </c>
      <c r="S6" s="15" t="s">
        <v>265</v>
      </c>
      <c r="T6" s="44">
        <v>184.087477</v>
      </c>
      <c r="U6" s="44">
        <v>184.655995</v>
      </c>
      <c r="V6" s="45">
        <v>190.099751</v>
      </c>
      <c r="W6" s="46">
        <v>193.409751</v>
      </c>
      <c r="X6" s="47">
        <v>195.151309</v>
      </c>
      <c r="Y6" s="58">
        <v>364.542901</v>
      </c>
      <c r="Z6" s="59">
        <v>203.472718</v>
      </c>
      <c r="AA6" s="59">
        <v>204.25811</v>
      </c>
      <c r="AB6" s="59">
        <v>212.246922</v>
      </c>
      <c r="AC6" s="51">
        <f>AF6-SUM(T6:AB6)</f>
        <v>207.580485</v>
      </c>
      <c r="AD6" s="51"/>
      <c r="AE6" s="51"/>
      <c r="AF6" s="60">
        <f>(AI6+AL6+AO6+AR6+AU6+AX6+BA6+BD6+BG6+BJ6+BM6+BP6)/10000</f>
        <v>2139.505419</v>
      </c>
      <c r="AG6" s="68">
        <f t="shared" si="0"/>
        <v>0.53487635475</v>
      </c>
      <c r="AH6" s="69">
        <v>4560000</v>
      </c>
      <c r="AI6" s="69">
        <v>2525351.26</v>
      </c>
      <c r="AJ6" s="70">
        <v>0.55</v>
      </c>
      <c r="AK6" s="69">
        <v>5000000</v>
      </c>
      <c r="AL6" s="69">
        <v>2893492.58</v>
      </c>
      <c r="AM6" s="70">
        <v>0.58</v>
      </c>
      <c r="AN6" s="69">
        <v>4560000</v>
      </c>
      <c r="AO6" s="69">
        <v>2960410.19</v>
      </c>
      <c r="AP6" s="70">
        <v>0.65</v>
      </c>
      <c r="AQ6" s="69">
        <v>2110000</v>
      </c>
      <c r="AR6" s="69">
        <v>1252319.75</v>
      </c>
      <c r="AS6" s="70">
        <v>0.59</v>
      </c>
      <c r="AT6" s="69">
        <v>7400000</v>
      </c>
      <c r="AU6" s="69">
        <v>3034303.37</v>
      </c>
      <c r="AV6" s="70">
        <v>0.41</v>
      </c>
      <c r="AW6" s="69">
        <v>3000000</v>
      </c>
      <c r="AX6" s="69">
        <v>1707084.51</v>
      </c>
      <c r="AY6" s="70">
        <v>0.57</v>
      </c>
      <c r="AZ6" s="69">
        <v>6150000</v>
      </c>
      <c r="BA6" s="69">
        <v>3227388.47</v>
      </c>
      <c r="BB6" s="70">
        <v>0.52</v>
      </c>
      <c r="BC6" s="69">
        <v>1800000</v>
      </c>
      <c r="BD6" s="69">
        <v>730476.88</v>
      </c>
      <c r="BE6" s="70">
        <v>0.41</v>
      </c>
      <c r="BF6" s="69">
        <v>1250000</v>
      </c>
      <c r="BG6" s="69">
        <v>646976.39</v>
      </c>
      <c r="BH6" s="70">
        <v>0.52</v>
      </c>
      <c r="BI6" s="69">
        <v>3860000</v>
      </c>
      <c r="BJ6" s="69">
        <v>2233772.74</v>
      </c>
      <c r="BK6" s="70">
        <v>0.58</v>
      </c>
      <c r="BL6" s="69">
        <v>310000</v>
      </c>
      <c r="BM6" s="69">
        <v>183478.05</v>
      </c>
      <c r="BN6" s="85">
        <v>0.59</v>
      </c>
      <c r="BO6" s="86">
        <v>0</v>
      </c>
      <c r="BP6" s="87">
        <v>0</v>
      </c>
      <c r="BQ6" s="16"/>
    </row>
    <row r="7" s="1" customFormat="1" ht="20" customHeight="1" spans="1:69">
      <c r="A7" s="13" t="s">
        <v>65</v>
      </c>
      <c r="B7" s="14" t="s">
        <v>37</v>
      </c>
      <c r="C7" s="15" t="s">
        <v>250</v>
      </c>
      <c r="D7" s="15"/>
      <c r="E7" s="15" t="s">
        <v>266</v>
      </c>
      <c r="F7" s="15" t="s">
        <v>267</v>
      </c>
      <c r="G7" s="11" t="s">
        <v>46</v>
      </c>
      <c r="H7" s="12" t="s">
        <v>60</v>
      </c>
      <c r="I7" s="11"/>
      <c r="J7" s="15" t="s">
        <v>61</v>
      </c>
      <c r="K7" s="15" t="s">
        <v>62</v>
      </c>
      <c r="L7" s="30">
        <v>85</v>
      </c>
      <c r="M7" s="30">
        <v>82.776318</v>
      </c>
      <c r="N7" s="31">
        <v>0.973839035294118</v>
      </c>
      <c r="O7" s="30">
        <v>150</v>
      </c>
      <c r="P7" s="30">
        <v>67.223682</v>
      </c>
      <c r="Q7" s="43">
        <v>0.812112493334144</v>
      </c>
      <c r="R7" s="15" t="s">
        <v>264</v>
      </c>
      <c r="S7" s="15" t="s">
        <v>265</v>
      </c>
      <c r="T7" s="44">
        <v>6.281625</v>
      </c>
      <c r="U7" s="44">
        <v>6.276859</v>
      </c>
      <c r="V7" s="45">
        <v>6.993709</v>
      </c>
      <c r="W7" s="46">
        <v>6.741179</v>
      </c>
      <c r="X7" s="47">
        <v>9.27309899999999</v>
      </c>
      <c r="Y7" s="58">
        <v>10.920305</v>
      </c>
      <c r="Z7" s="59">
        <v>5.756534</v>
      </c>
      <c r="AA7" s="59">
        <v>5.60102000000001</v>
      </c>
      <c r="AB7" s="59">
        <v>6.186183</v>
      </c>
      <c r="AC7" s="51">
        <f t="shared" ref="AC7:AC25" si="2">AF7-SUM(T7:AB7)</f>
        <v>5.61587300000001</v>
      </c>
      <c r="AD7" s="51"/>
      <c r="AE7" s="51"/>
      <c r="AF7" s="60">
        <f t="shared" ref="AF7:AF25" si="3">(AI7+AL7+AO7+AR7+AU7+AX7+BA7+BD7+BG7+BJ7+BM7+BP7)/10000</f>
        <v>69.646386</v>
      </c>
      <c r="AG7" s="68">
        <f t="shared" si="0"/>
        <v>0.46430924</v>
      </c>
      <c r="AH7" s="69">
        <v>44996.48</v>
      </c>
      <c r="AI7" s="69">
        <v>54306.23</v>
      </c>
      <c r="AJ7" s="70">
        <v>1.21</v>
      </c>
      <c r="AK7" s="69">
        <v>75580.03</v>
      </c>
      <c r="AL7" s="69">
        <v>28416.45</v>
      </c>
      <c r="AM7" s="70">
        <v>0.38</v>
      </c>
      <c r="AN7" s="69">
        <v>99484.42</v>
      </c>
      <c r="AO7" s="69">
        <v>47753.59</v>
      </c>
      <c r="AP7" s="70">
        <v>0.48</v>
      </c>
      <c r="AQ7" s="69">
        <v>345558.94</v>
      </c>
      <c r="AR7" s="69">
        <v>165948.31</v>
      </c>
      <c r="AS7" s="70">
        <v>0.48</v>
      </c>
      <c r="AT7" s="69">
        <v>115303.49</v>
      </c>
      <c r="AU7" s="69">
        <v>73032.11</v>
      </c>
      <c r="AV7" s="70">
        <v>0.63</v>
      </c>
      <c r="AW7" s="69">
        <v>150105.46</v>
      </c>
      <c r="AX7" s="69">
        <v>54114.38</v>
      </c>
      <c r="AY7" s="70">
        <v>0.36</v>
      </c>
      <c r="AZ7" s="69">
        <v>220412.47</v>
      </c>
      <c r="BA7" s="69">
        <v>88493.23</v>
      </c>
      <c r="BB7" s="70">
        <v>0.4</v>
      </c>
      <c r="BC7" s="69">
        <v>36559.64</v>
      </c>
      <c r="BD7" s="69">
        <v>12562.65</v>
      </c>
      <c r="BE7" s="70">
        <v>0.34</v>
      </c>
      <c r="BF7" s="69">
        <v>95265.99</v>
      </c>
      <c r="BG7" s="69">
        <v>27944.56</v>
      </c>
      <c r="BH7" s="70">
        <v>0.29</v>
      </c>
      <c r="BI7" s="69">
        <v>287204.12</v>
      </c>
      <c r="BJ7" s="69">
        <v>125229.3</v>
      </c>
      <c r="BK7" s="70">
        <v>0.44</v>
      </c>
      <c r="BL7" s="69">
        <v>29528.94</v>
      </c>
      <c r="BM7" s="69">
        <v>18663.05</v>
      </c>
      <c r="BN7" s="85">
        <v>0.63</v>
      </c>
      <c r="BO7" s="86">
        <v>0</v>
      </c>
      <c r="BP7" s="87">
        <v>0</v>
      </c>
      <c r="BQ7" s="16"/>
    </row>
    <row r="8" s="1" customFormat="1" ht="20" customHeight="1" spans="1:69">
      <c r="A8" s="13" t="s">
        <v>57</v>
      </c>
      <c r="B8" s="14" t="s">
        <v>37</v>
      </c>
      <c r="C8" s="15" t="s">
        <v>250</v>
      </c>
      <c r="D8" s="15"/>
      <c r="E8" s="15" t="s">
        <v>268</v>
      </c>
      <c r="F8" s="15" t="s">
        <v>79</v>
      </c>
      <c r="G8" s="11" t="s">
        <v>46</v>
      </c>
      <c r="H8" s="17" t="s">
        <v>79</v>
      </c>
      <c r="I8" s="32"/>
      <c r="J8" s="15" t="s">
        <v>61</v>
      </c>
      <c r="K8" s="15" t="s">
        <v>80</v>
      </c>
      <c r="L8" s="30">
        <v>40</v>
      </c>
      <c r="M8" s="30">
        <v>40.418146</v>
      </c>
      <c r="N8" s="31">
        <v>1.01045365</v>
      </c>
      <c r="O8" s="30">
        <v>41</v>
      </c>
      <c r="P8" s="30">
        <v>0.581854</v>
      </c>
      <c r="Q8" s="43">
        <v>0.0143958607106818</v>
      </c>
      <c r="R8" s="15" t="s">
        <v>264</v>
      </c>
      <c r="S8" s="15"/>
      <c r="T8" s="44">
        <v>0.000708</v>
      </c>
      <c r="U8" s="44">
        <v>-0.000708</v>
      </c>
      <c r="V8" s="45">
        <v>0</v>
      </c>
      <c r="W8" s="46">
        <v>0</v>
      </c>
      <c r="X8" s="47">
        <v>0</v>
      </c>
      <c r="Y8" s="58">
        <v>0</v>
      </c>
      <c r="Z8" s="59">
        <v>0</v>
      </c>
      <c r="AA8" s="59">
        <v>0</v>
      </c>
      <c r="AB8" s="59">
        <v>0</v>
      </c>
      <c r="AC8" s="51">
        <f t="shared" si="2"/>
        <v>0</v>
      </c>
      <c r="AD8" s="51"/>
      <c r="AE8" s="51"/>
      <c r="AF8" s="60">
        <f t="shared" si="3"/>
        <v>0</v>
      </c>
      <c r="AG8" s="68">
        <f t="shared" si="0"/>
        <v>0</v>
      </c>
      <c r="AH8" s="69">
        <v>40000</v>
      </c>
      <c r="AI8" s="69">
        <v>0</v>
      </c>
      <c r="AJ8" s="70">
        <v>0</v>
      </c>
      <c r="AK8" s="69">
        <v>38000</v>
      </c>
      <c r="AL8" s="69">
        <v>0</v>
      </c>
      <c r="AM8" s="70">
        <v>0</v>
      </c>
      <c r="AN8" s="69">
        <v>43000</v>
      </c>
      <c r="AO8" s="69">
        <v>0</v>
      </c>
      <c r="AP8" s="70">
        <v>0</v>
      </c>
      <c r="AQ8" s="69">
        <v>72000</v>
      </c>
      <c r="AR8" s="69">
        <v>0</v>
      </c>
      <c r="AS8" s="70">
        <v>0</v>
      </c>
      <c r="AT8" s="69">
        <v>35000</v>
      </c>
      <c r="AU8" s="69">
        <v>0</v>
      </c>
      <c r="AV8" s="70">
        <v>0</v>
      </c>
      <c r="AW8" s="69">
        <v>33000</v>
      </c>
      <c r="AX8" s="69">
        <v>0</v>
      </c>
      <c r="AY8" s="70">
        <v>0</v>
      </c>
      <c r="AZ8" s="69">
        <v>42000</v>
      </c>
      <c r="BA8" s="69">
        <v>0</v>
      </c>
      <c r="BB8" s="70">
        <v>0</v>
      </c>
      <c r="BC8" s="69">
        <v>37000</v>
      </c>
      <c r="BD8" s="69">
        <v>0</v>
      </c>
      <c r="BE8" s="70">
        <v>0</v>
      </c>
      <c r="BF8" s="69">
        <v>24000</v>
      </c>
      <c r="BG8" s="69">
        <v>0</v>
      </c>
      <c r="BH8" s="70">
        <v>0</v>
      </c>
      <c r="BI8" s="69">
        <v>33000</v>
      </c>
      <c r="BJ8" s="69">
        <v>0</v>
      </c>
      <c r="BK8" s="70">
        <v>0</v>
      </c>
      <c r="BL8" s="69">
        <v>13000</v>
      </c>
      <c r="BM8" s="69">
        <v>0</v>
      </c>
      <c r="BN8" s="85">
        <v>0</v>
      </c>
      <c r="BO8" s="86">
        <v>0</v>
      </c>
      <c r="BP8" s="87">
        <v>0</v>
      </c>
      <c r="BQ8" s="16"/>
    </row>
    <row r="9" s="1" customFormat="1" ht="20" customHeight="1" spans="1:69">
      <c r="A9" s="13" t="s">
        <v>72</v>
      </c>
      <c r="B9" s="14" t="s">
        <v>37</v>
      </c>
      <c r="C9" s="15" t="s">
        <v>250</v>
      </c>
      <c r="D9" s="15"/>
      <c r="E9" s="15" t="s">
        <v>269</v>
      </c>
      <c r="F9" s="15" t="s">
        <v>270</v>
      </c>
      <c r="G9" s="11" t="s">
        <v>46</v>
      </c>
      <c r="H9" s="17" t="s">
        <v>51</v>
      </c>
      <c r="I9" s="32"/>
      <c r="J9" s="15" t="s">
        <v>52</v>
      </c>
      <c r="K9" s="15" t="s">
        <v>53</v>
      </c>
      <c r="L9" s="30">
        <v>126.51</v>
      </c>
      <c r="M9" s="30">
        <v>104.6366</v>
      </c>
      <c r="N9" s="31">
        <v>0.827101414907912</v>
      </c>
      <c r="O9" s="30">
        <v>108</v>
      </c>
      <c r="P9" s="30">
        <v>3.3634</v>
      </c>
      <c r="Q9" s="43">
        <v>0.0321436285200398</v>
      </c>
      <c r="R9" s="15" t="s">
        <v>264</v>
      </c>
      <c r="S9" s="15"/>
      <c r="T9" s="44">
        <v>8.646928</v>
      </c>
      <c r="U9" s="44">
        <v>7.418407</v>
      </c>
      <c r="V9" s="45">
        <v>6.275802</v>
      </c>
      <c r="W9" s="46">
        <v>8.300355</v>
      </c>
      <c r="X9" s="47">
        <v>7.21048699999999</v>
      </c>
      <c r="Y9" s="58">
        <v>6.13686300000001</v>
      </c>
      <c r="Z9" s="59">
        <v>5.372876</v>
      </c>
      <c r="AA9" s="59">
        <v>7.095246</v>
      </c>
      <c r="AB9" s="59">
        <v>1.730003</v>
      </c>
      <c r="AC9" s="51">
        <f t="shared" si="2"/>
        <v>0.955035000000009</v>
      </c>
      <c r="AD9" s="51"/>
      <c r="AE9" s="51"/>
      <c r="AF9" s="60">
        <f t="shared" si="3"/>
        <v>59.142002</v>
      </c>
      <c r="AG9" s="68">
        <f t="shared" si="0"/>
        <v>0.54761112962963</v>
      </c>
      <c r="AH9" s="69">
        <v>21600</v>
      </c>
      <c r="AI9" s="69">
        <v>45301.9</v>
      </c>
      <c r="AJ9" s="70">
        <v>2.1</v>
      </c>
      <c r="AK9" s="69">
        <v>75600</v>
      </c>
      <c r="AL9" s="69">
        <v>43156</v>
      </c>
      <c r="AM9" s="70">
        <v>0.57</v>
      </c>
      <c r="AN9" s="69">
        <v>10800</v>
      </c>
      <c r="AO9" s="69">
        <v>30874.63</v>
      </c>
      <c r="AP9" s="70">
        <v>2.86</v>
      </c>
      <c r="AQ9" s="69">
        <v>237600</v>
      </c>
      <c r="AR9" s="69">
        <v>150230.22</v>
      </c>
      <c r="AS9" s="70">
        <v>0.63</v>
      </c>
      <c r="AT9" s="69">
        <v>129600</v>
      </c>
      <c r="AU9" s="69">
        <v>44374.71</v>
      </c>
      <c r="AV9" s="70">
        <v>0.34</v>
      </c>
      <c r="AW9" s="69">
        <v>129600</v>
      </c>
      <c r="AX9" s="69">
        <v>38111.41</v>
      </c>
      <c r="AY9" s="70">
        <v>0.29</v>
      </c>
      <c r="AZ9" s="69">
        <v>108000</v>
      </c>
      <c r="BA9" s="69">
        <v>48698.32</v>
      </c>
      <c r="BB9" s="70">
        <v>0.45</v>
      </c>
      <c r="BC9" s="69">
        <v>108000</v>
      </c>
      <c r="BD9" s="69">
        <v>34229.73</v>
      </c>
      <c r="BE9" s="70">
        <v>0.32</v>
      </c>
      <c r="BF9" s="69">
        <v>129600</v>
      </c>
      <c r="BG9" s="69">
        <v>78130.52</v>
      </c>
      <c r="BH9" s="70">
        <v>0.6</v>
      </c>
      <c r="BI9" s="69">
        <v>118800</v>
      </c>
      <c r="BJ9" s="69">
        <v>72922.56</v>
      </c>
      <c r="BK9" s="70">
        <v>0.61</v>
      </c>
      <c r="BL9" s="69">
        <v>10800</v>
      </c>
      <c r="BM9" s="69">
        <v>5390.02</v>
      </c>
      <c r="BN9" s="85">
        <v>0.5</v>
      </c>
      <c r="BO9" s="86">
        <v>0</v>
      </c>
      <c r="BP9" s="87">
        <v>0</v>
      </c>
      <c r="BQ9" s="16"/>
    </row>
    <row r="10" s="1" customFormat="1" ht="20" customHeight="1" spans="1:69">
      <c r="A10" s="13" t="s">
        <v>77</v>
      </c>
      <c r="B10" s="14" t="s">
        <v>37</v>
      </c>
      <c r="C10" s="15" t="s">
        <v>250</v>
      </c>
      <c r="D10" s="15"/>
      <c r="E10" s="15" t="s">
        <v>271</v>
      </c>
      <c r="F10" s="18" t="s">
        <v>272</v>
      </c>
      <c r="G10" s="11" t="s">
        <v>46</v>
      </c>
      <c r="H10" s="17" t="s">
        <v>173</v>
      </c>
      <c r="I10" s="32" t="s">
        <v>126</v>
      </c>
      <c r="J10" s="15" t="s">
        <v>61</v>
      </c>
      <c r="K10" s="15" t="s">
        <v>180</v>
      </c>
      <c r="L10" s="30">
        <v>1600</v>
      </c>
      <c r="M10" s="30">
        <v>1558.152258</v>
      </c>
      <c r="N10" s="31">
        <v>0.97384516125</v>
      </c>
      <c r="O10" s="30">
        <v>1600</v>
      </c>
      <c r="P10" s="30">
        <v>41.8477419999999</v>
      </c>
      <c r="Q10" s="43">
        <v>0.0268572867543218</v>
      </c>
      <c r="R10" s="15" t="s">
        <v>264</v>
      </c>
      <c r="S10" s="15"/>
      <c r="T10" s="44"/>
      <c r="U10" s="44">
        <v>0</v>
      </c>
      <c r="V10" s="45">
        <v>0</v>
      </c>
      <c r="W10" s="46">
        <v>0</v>
      </c>
      <c r="X10" s="47">
        <v>0</v>
      </c>
      <c r="Y10" s="58">
        <v>-113.968944</v>
      </c>
      <c r="Z10" s="59">
        <v>0</v>
      </c>
      <c r="AA10" s="59">
        <v>0</v>
      </c>
      <c r="AB10" s="59">
        <v>0</v>
      </c>
      <c r="AC10" s="51">
        <f t="shared" si="2"/>
        <v>0</v>
      </c>
      <c r="AD10" s="51"/>
      <c r="AE10" s="51"/>
      <c r="AF10" s="60">
        <f t="shared" si="3"/>
        <v>-113.968944</v>
      </c>
      <c r="AG10" s="68">
        <f t="shared" si="0"/>
        <v>-0.07123059</v>
      </c>
      <c r="AH10" s="69">
        <v>1000000</v>
      </c>
      <c r="AI10" s="69">
        <v>105725.25</v>
      </c>
      <c r="AJ10" s="70">
        <v>0.11</v>
      </c>
      <c r="AK10" s="69">
        <v>3500000</v>
      </c>
      <c r="AL10" s="69">
        <v>-266281.29</v>
      </c>
      <c r="AM10" s="70">
        <v>-0.08</v>
      </c>
      <c r="AN10" s="69">
        <v>2500000</v>
      </c>
      <c r="AO10" s="69">
        <v>24717.61</v>
      </c>
      <c r="AP10" s="70">
        <v>0.01</v>
      </c>
      <c r="AQ10" s="69">
        <v>500000</v>
      </c>
      <c r="AR10" s="69">
        <v>-50182.01</v>
      </c>
      <c r="AS10" s="70">
        <v>-0.1</v>
      </c>
      <c r="AT10" s="69">
        <v>1200000</v>
      </c>
      <c r="AU10" s="69">
        <v>-153806.3</v>
      </c>
      <c r="AV10" s="70">
        <v>-0.13</v>
      </c>
      <c r="AW10" s="69">
        <v>800000</v>
      </c>
      <c r="AX10" s="69">
        <v>-104603.69</v>
      </c>
      <c r="AY10" s="70">
        <v>-0.13</v>
      </c>
      <c r="AZ10" s="69">
        <v>2370000</v>
      </c>
      <c r="BA10" s="69">
        <v>-127682.35</v>
      </c>
      <c r="BB10" s="70">
        <v>-0.05</v>
      </c>
      <c r="BC10" s="69">
        <v>500000</v>
      </c>
      <c r="BD10" s="69">
        <v>-78297.34</v>
      </c>
      <c r="BE10" s="70">
        <v>-0.16</v>
      </c>
      <c r="BF10" s="69">
        <v>830000</v>
      </c>
      <c r="BG10" s="69">
        <v>-126201</v>
      </c>
      <c r="BH10" s="70">
        <v>-0.15</v>
      </c>
      <c r="BI10" s="69">
        <v>2600000</v>
      </c>
      <c r="BJ10" s="69">
        <v>-303771.77</v>
      </c>
      <c r="BK10" s="70">
        <v>-0.12</v>
      </c>
      <c r="BL10" s="69">
        <v>200000</v>
      </c>
      <c r="BM10" s="69">
        <v>-59306.55</v>
      </c>
      <c r="BN10" s="85">
        <v>-0.3</v>
      </c>
      <c r="BO10" s="86">
        <v>0</v>
      </c>
      <c r="BP10" s="87">
        <v>0</v>
      </c>
      <c r="BQ10" s="16"/>
    </row>
    <row r="11" s="1" customFormat="1" ht="20" customHeight="1" spans="1:69">
      <c r="A11" s="13" t="s">
        <v>273</v>
      </c>
      <c r="B11" s="14" t="s">
        <v>37</v>
      </c>
      <c r="C11" s="15" t="s">
        <v>250</v>
      </c>
      <c r="D11" s="19"/>
      <c r="E11" s="20" t="s">
        <v>274</v>
      </c>
      <c r="F11" s="15" t="s">
        <v>275</v>
      </c>
      <c r="G11" s="11" t="s">
        <v>46</v>
      </c>
      <c r="H11" s="17" t="s">
        <v>185</v>
      </c>
      <c r="I11" s="32"/>
      <c r="J11" s="15"/>
      <c r="K11" s="15"/>
      <c r="L11" s="30"/>
      <c r="M11" s="30">
        <v>0.487525</v>
      </c>
      <c r="N11" s="31" t="e">
        <v>#DIV/0!</v>
      </c>
      <c r="O11" s="30"/>
      <c r="P11" s="30">
        <v>-0.487525</v>
      </c>
      <c r="Q11" s="43">
        <v>-1</v>
      </c>
      <c r="R11" s="15" t="s">
        <v>264</v>
      </c>
      <c r="S11" s="15"/>
      <c r="T11" s="44">
        <v>0.052735</v>
      </c>
      <c r="U11" s="44">
        <v>0.052735</v>
      </c>
      <c r="V11" s="45">
        <v>0.052735</v>
      </c>
      <c r="W11" s="46">
        <v>0.052735</v>
      </c>
      <c r="X11" s="47">
        <v>0.052735</v>
      </c>
      <c r="Y11" s="58">
        <v>0.052735</v>
      </c>
      <c r="Z11" s="59">
        <v>0</v>
      </c>
      <c r="AA11" s="59">
        <v>0</v>
      </c>
      <c r="AB11" s="59">
        <v>0</v>
      </c>
      <c r="AC11" s="51">
        <f t="shared" si="2"/>
        <v>0</v>
      </c>
      <c r="AD11" s="51"/>
      <c r="AE11" s="51"/>
      <c r="AF11" s="60">
        <f t="shared" si="3"/>
        <v>0.31641</v>
      </c>
      <c r="AG11" s="68" t="e">
        <f t="shared" si="0"/>
        <v>#DIV/0!</v>
      </c>
      <c r="AH11" s="69">
        <v>0</v>
      </c>
      <c r="AI11" s="69">
        <v>0</v>
      </c>
      <c r="AJ11" s="70"/>
      <c r="AK11" s="69">
        <v>0</v>
      </c>
      <c r="AL11" s="69">
        <v>0</v>
      </c>
      <c r="AM11" s="70"/>
      <c r="AN11" s="69">
        <v>0</v>
      </c>
      <c r="AO11" s="69">
        <v>0</v>
      </c>
      <c r="AP11" s="70"/>
      <c r="AQ11" s="69">
        <v>0</v>
      </c>
      <c r="AR11" s="69">
        <v>0</v>
      </c>
      <c r="AS11" s="70"/>
      <c r="AT11" s="69">
        <v>0</v>
      </c>
      <c r="AU11" s="69">
        <v>0</v>
      </c>
      <c r="AV11" s="70"/>
      <c r="AW11" s="69">
        <v>0</v>
      </c>
      <c r="AX11" s="69">
        <v>0</v>
      </c>
      <c r="AY11" s="70"/>
      <c r="AZ11" s="69">
        <v>0</v>
      </c>
      <c r="BA11" s="69">
        <v>0</v>
      </c>
      <c r="BB11" s="70"/>
      <c r="BC11" s="69">
        <v>0</v>
      </c>
      <c r="BD11" s="69">
        <v>0</v>
      </c>
      <c r="BE11" s="70"/>
      <c r="BF11" s="69">
        <v>0</v>
      </c>
      <c r="BG11" s="69">
        <v>3164.1</v>
      </c>
      <c r="BH11" s="70"/>
      <c r="BI11" s="69">
        <v>0</v>
      </c>
      <c r="BJ11" s="69">
        <v>0</v>
      </c>
      <c r="BK11" s="70"/>
      <c r="BL11" s="69">
        <v>0</v>
      </c>
      <c r="BM11" s="69">
        <v>0</v>
      </c>
      <c r="BN11" s="85"/>
      <c r="BO11" s="86">
        <v>0</v>
      </c>
      <c r="BP11" s="87">
        <v>0</v>
      </c>
      <c r="BQ11" s="16"/>
    </row>
    <row r="12" s="1" customFormat="1" ht="20" customHeight="1" spans="1:69">
      <c r="A12" s="13" t="s">
        <v>276</v>
      </c>
      <c r="B12" s="14" t="s">
        <v>37</v>
      </c>
      <c r="C12" s="15" t="s">
        <v>250</v>
      </c>
      <c r="D12" s="19"/>
      <c r="E12" s="20" t="s">
        <v>277</v>
      </c>
      <c r="F12" s="15" t="s">
        <v>278</v>
      </c>
      <c r="G12" s="11" t="s">
        <v>46</v>
      </c>
      <c r="H12" s="17" t="s">
        <v>185</v>
      </c>
      <c r="I12" s="32"/>
      <c r="J12" s="15"/>
      <c r="K12" s="15"/>
      <c r="L12" s="30">
        <v>7</v>
      </c>
      <c r="M12" s="30">
        <v>3.238227</v>
      </c>
      <c r="N12" s="31">
        <v>0.462603857142857</v>
      </c>
      <c r="O12" s="30"/>
      <c r="P12" s="30"/>
      <c r="Q12" s="43"/>
      <c r="R12" s="15" t="s">
        <v>264</v>
      </c>
      <c r="S12" s="15"/>
      <c r="T12" s="44">
        <v>0.136368</v>
      </c>
      <c r="U12" s="44">
        <v>0.135906</v>
      </c>
      <c r="V12" s="45">
        <v>0.136047</v>
      </c>
      <c r="W12" s="46">
        <v>0.140528</v>
      </c>
      <c r="X12" s="47">
        <v>0.164566</v>
      </c>
      <c r="Y12" s="58">
        <v>0.0134949999999999</v>
      </c>
      <c r="Z12" s="59">
        <v>0.058245</v>
      </c>
      <c r="AA12" s="59">
        <v>0.0582450000000001</v>
      </c>
      <c r="AB12" s="59">
        <v>0</v>
      </c>
      <c r="AC12" s="51">
        <f t="shared" si="2"/>
        <v>0</v>
      </c>
      <c r="AD12" s="51"/>
      <c r="AE12" s="51"/>
      <c r="AF12" s="60">
        <f t="shared" si="3"/>
        <v>0.8434</v>
      </c>
      <c r="AG12" s="68" t="e">
        <f t="shared" si="0"/>
        <v>#DIV/0!</v>
      </c>
      <c r="AH12" s="69">
        <v>0</v>
      </c>
      <c r="AI12" s="69">
        <v>0</v>
      </c>
      <c r="AJ12" s="70"/>
      <c r="AK12" s="69">
        <v>0</v>
      </c>
      <c r="AL12" s="69">
        <v>5771.37</v>
      </c>
      <c r="AM12" s="70"/>
      <c r="AN12" s="69">
        <v>0</v>
      </c>
      <c r="AO12" s="69">
        <v>2662.63</v>
      </c>
      <c r="AP12" s="70"/>
      <c r="AQ12" s="69">
        <v>0</v>
      </c>
      <c r="AR12" s="69">
        <v>0</v>
      </c>
      <c r="AS12" s="70"/>
      <c r="AT12" s="69">
        <v>0</v>
      </c>
      <c r="AU12" s="69">
        <v>0</v>
      </c>
      <c r="AV12" s="70"/>
      <c r="AW12" s="69">
        <v>0</v>
      </c>
      <c r="AX12" s="69">
        <v>0</v>
      </c>
      <c r="AY12" s="70"/>
      <c r="AZ12" s="69">
        <v>0</v>
      </c>
      <c r="BA12" s="69">
        <v>0</v>
      </c>
      <c r="BB12" s="70"/>
      <c r="BC12" s="69">
        <v>0</v>
      </c>
      <c r="BD12" s="69">
        <v>0</v>
      </c>
      <c r="BE12" s="70"/>
      <c r="BF12" s="69">
        <v>0</v>
      </c>
      <c r="BG12" s="69">
        <v>0</v>
      </c>
      <c r="BH12" s="70"/>
      <c r="BI12" s="69">
        <v>0</v>
      </c>
      <c r="BJ12" s="69">
        <v>0</v>
      </c>
      <c r="BK12" s="70"/>
      <c r="BL12" s="69">
        <v>0</v>
      </c>
      <c r="BM12" s="69">
        <v>0</v>
      </c>
      <c r="BN12" s="85"/>
      <c r="BO12" s="86">
        <v>0</v>
      </c>
      <c r="BP12" s="87">
        <v>0</v>
      </c>
      <c r="BQ12" s="16"/>
    </row>
    <row r="13" s="1" customFormat="1" ht="20" customHeight="1" spans="1:69">
      <c r="A13" s="13" t="s">
        <v>85</v>
      </c>
      <c r="B13" s="14" t="s">
        <v>37</v>
      </c>
      <c r="C13" s="15" t="s">
        <v>250</v>
      </c>
      <c r="D13" s="15"/>
      <c r="E13" s="15" t="s">
        <v>279</v>
      </c>
      <c r="F13" s="20" t="s">
        <v>280</v>
      </c>
      <c r="G13" s="11" t="s">
        <v>46</v>
      </c>
      <c r="H13" s="17" t="s">
        <v>51</v>
      </c>
      <c r="I13" s="33"/>
      <c r="J13" s="15" t="s">
        <v>52</v>
      </c>
      <c r="K13" s="15" t="s">
        <v>144</v>
      </c>
      <c r="L13" s="30">
        <v>113.619</v>
      </c>
      <c r="M13" s="30">
        <v>71.151044</v>
      </c>
      <c r="N13" s="31">
        <v>0.626224874360802</v>
      </c>
      <c r="O13" s="30">
        <v>120</v>
      </c>
      <c r="P13" s="30">
        <v>48.848956</v>
      </c>
      <c r="Q13" s="43">
        <v>0.686552905674863</v>
      </c>
      <c r="R13" s="15" t="s">
        <v>264</v>
      </c>
      <c r="S13" s="15"/>
      <c r="T13" s="44"/>
      <c r="U13" s="44">
        <v>0</v>
      </c>
      <c r="V13" s="45"/>
      <c r="W13" s="46">
        <v>30.670458</v>
      </c>
      <c r="X13" s="47">
        <v>-30.670458</v>
      </c>
      <c r="Y13" s="58">
        <v>0</v>
      </c>
      <c r="Z13" s="59">
        <v>0</v>
      </c>
      <c r="AA13" s="59">
        <v>0</v>
      </c>
      <c r="AB13" s="59">
        <v>0</v>
      </c>
      <c r="AC13" s="51">
        <f t="shared" si="2"/>
        <v>0</v>
      </c>
      <c r="AD13" s="51"/>
      <c r="AE13" s="51"/>
      <c r="AF13" s="60">
        <f t="shared" si="3"/>
        <v>0</v>
      </c>
      <c r="AG13" s="68">
        <f t="shared" si="0"/>
        <v>0</v>
      </c>
      <c r="AH13" s="69">
        <v>0</v>
      </c>
      <c r="AI13" s="69"/>
      <c r="AJ13" s="70"/>
      <c r="AK13" s="69">
        <v>0</v>
      </c>
      <c r="AL13" s="69"/>
      <c r="AM13" s="70"/>
      <c r="AN13" s="69">
        <v>0</v>
      </c>
      <c r="AO13" s="69"/>
      <c r="AP13" s="70"/>
      <c r="AQ13" s="69">
        <v>0</v>
      </c>
      <c r="AR13" s="69"/>
      <c r="AS13" s="70"/>
      <c r="AT13" s="69">
        <v>0</v>
      </c>
      <c r="AU13" s="69"/>
      <c r="AV13" s="70"/>
      <c r="AW13" s="69">
        <v>0</v>
      </c>
      <c r="AX13" s="69"/>
      <c r="AY13" s="70"/>
      <c r="AZ13" s="69">
        <v>0</v>
      </c>
      <c r="BA13" s="69"/>
      <c r="BB13" s="70"/>
      <c r="BC13" s="69">
        <v>0</v>
      </c>
      <c r="BD13" s="69"/>
      <c r="BE13" s="70"/>
      <c r="BF13" s="69">
        <v>0</v>
      </c>
      <c r="BG13" s="69"/>
      <c r="BH13" s="70"/>
      <c r="BI13" s="69">
        <v>0</v>
      </c>
      <c r="BJ13" s="69"/>
      <c r="BK13" s="70"/>
      <c r="BL13" s="69">
        <v>0</v>
      </c>
      <c r="BM13" s="69"/>
      <c r="BN13" s="85"/>
      <c r="BO13" s="88"/>
      <c r="BP13" s="87"/>
      <c r="BQ13" s="16"/>
    </row>
    <row r="14" s="1" customFormat="1" ht="20" customHeight="1" spans="1:69">
      <c r="A14" s="13" t="s">
        <v>82</v>
      </c>
      <c r="B14" s="14" t="s">
        <v>37</v>
      </c>
      <c r="C14" s="15" t="s">
        <v>250</v>
      </c>
      <c r="D14" s="15"/>
      <c r="E14" s="15" t="s">
        <v>281</v>
      </c>
      <c r="F14" s="20" t="s">
        <v>282</v>
      </c>
      <c r="G14" s="11" t="s">
        <v>46</v>
      </c>
      <c r="H14" s="17" t="s">
        <v>51</v>
      </c>
      <c r="I14" s="33"/>
      <c r="J14" s="15" t="s">
        <v>52</v>
      </c>
      <c r="K14" s="15" t="s">
        <v>283</v>
      </c>
      <c r="L14" s="30">
        <v>8</v>
      </c>
      <c r="M14" s="30">
        <v>10.745316</v>
      </c>
      <c r="N14" s="31">
        <v>1.3431645</v>
      </c>
      <c r="O14" s="30">
        <v>10.745316</v>
      </c>
      <c r="P14" s="30">
        <v>0</v>
      </c>
      <c r="Q14" s="43">
        <v>0</v>
      </c>
      <c r="R14" s="15" t="s">
        <v>264</v>
      </c>
      <c r="S14" s="15"/>
      <c r="T14" s="44">
        <v>0.253585</v>
      </c>
      <c r="U14" s="44">
        <v>0.047547</v>
      </c>
      <c r="V14" s="45">
        <v>0.138679</v>
      </c>
      <c r="W14" s="46">
        <v>0.0226419999999999</v>
      </c>
      <c r="X14" s="47">
        <v>0.0257540000000002</v>
      </c>
      <c r="Y14" s="58">
        <v>-0.590095</v>
      </c>
      <c r="Z14" s="59">
        <v>0</v>
      </c>
      <c r="AA14" s="59">
        <v>0</v>
      </c>
      <c r="AB14" s="59">
        <v>0</v>
      </c>
      <c r="AC14" s="51">
        <f t="shared" si="2"/>
        <v>0</v>
      </c>
      <c r="AD14" s="51"/>
      <c r="AE14" s="51"/>
      <c r="AF14" s="60">
        <f t="shared" si="3"/>
        <v>-0.101888</v>
      </c>
      <c r="AG14" s="68">
        <f t="shared" si="0"/>
        <v>-0.00948208503128247</v>
      </c>
      <c r="AH14" s="69">
        <v>10296.49</v>
      </c>
      <c r="AI14" s="69">
        <v>19.81</v>
      </c>
      <c r="AJ14" s="70">
        <v>0</v>
      </c>
      <c r="AK14" s="69">
        <v>4422.21</v>
      </c>
      <c r="AL14" s="69">
        <v>0</v>
      </c>
      <c r="AM14" s="70">
        <v>0</v>
      </c>
      <c r="AN14" s="69">
        <v>9240.44</v>
      </c>
      <c r="AO14" s="69">
        <v>0</v>
      </c>
      <c r="AP14" s="70">
        <v>0</v>
      </c>
      <c r="AQ14" s="69">
        <v>17028.82</v>
      </c>
      <c r="AR14" s="69">
        <v>-990.57</v>
      </c>
      <c r="AS14" s="70">
        <v>-0.06</v>
      </c>
      <c r="AT14" s="69">
        <v>30691.47</v>
      </c>
      <c r="AU14" s="69">
        <v>39.62</v>
      </c>
      <c r="AV14" s="70">
        <v>0</v>
      </c>
      <c r="AW14" s="69">
        <v>9240.44</v>
      </c>
      <c r="AX14" s="69">
        <v>0</v>
      </c>
      <c r="AY14" s="70">
        <v>0</v>
      </c>
      <c r="AZ14" s="69">
        <v>11517.55</v>
      </c>
      <c r="BA14" s="69">
        <v>186.79</v>
      </c>
      <c r="BB14" s="70">
        <v>0.02</v>
      </c>
      <c r="BC14" s="69">
        <v>4455.21</v>
      </c>
      <c r="BD14" s="69">
        <v>0</v>
      </c>
      <c r="BE14" s="70">
        <v>0</v>
      </c>
      <c r="BF14" s="69">
        <v>2574.12</v>
      </c>
      <c r="BG14" s="69">
        <v>0</v>
      </c>
      <c r="BH14" s="70">
        <v>0</v>
      </c>
      <c r="BI14" s="69">
        <v>2079.1</v>
      </c>
      <c r="BJ14" s="69">
        <v>-274.53</v>
      </c>
      <c r="BK14" s="70">
        <v>-0.13</v>
      </c>
      <c r="BL14" s="69">
        <v>5907.28</v>
      </c>
      <c r="BM14" s="69">
        <v>0</v>
      </c>
      <c r="BN14" s="85">
        <v>0</v>
      </c>
      <c r="BO14" s="88">
        <v>0</v>
      </c>
      <c r="BP14" s="87">
        <v>0</v>
      </c>
      <c r="BQ14" s="16"/>
    </row>
    <row r="15" s="1" customFormat="1" ht="20" customHeight="1" spans="1:69">
      <c r="A15" s="13" t="s">
        <v>284</v>
      </c>
      <c r="B15" s="14" t="s">
        <v>37</v>
      </c>
      <c r="C15" s="15" t="s">
        <v>250</v>
      </c>
      <c r="D15" s="15"/>
      <c r="E15" s="15" t="s">
        <v>285</v>
      </c>
      <c r="F15" s="20" t="s">
        <v>286</v>
      </c>
      <c r="G15" s="11" t="s">
        <v>46</v>
      </c>
      <c r="H15" s="17" t="s">
        <v>51</v>
      </c>
      <c r="I15" s="33"/>
      <c r="J15" s="15" t="s">
        <v>52</v>
      </c>
      <c r="K15" s="15" t="s">
        <v>283</v>
      </c>
      <c r="L15" s="30">
        <v>8</v>
      </c>
      <c r="M15" s="30">
        <v>0.10419</v>
      </c>
      <c r="N15" s="31">
        <v>0.01302375</v>
      </c>
      <c r="O15" s="30">
        <v>0.10419</v>
      </c>
      <c r="P15" s="30">
        <v>0</v>
      </c>
      <c r="Q15" s="43">
        <v>0</v>
      </c>
      <c r="R15" s="15" t="s">
        <v>264</v>
      </c>
      <c r="S15" s="15"/>
      <c r="T15" s="44"/>
      <c r="U15" s="44">
        <v>0</v>
      </c>
      <c r="V15" s="45">
        <v>0</v>
      </c>
      <c r="W15" s="46">
        <v>0</v>
      </c>
      <c r="X15" s="47">
        <v>0</v>
      </c>
      <c r="Y15" s="58">
        <v>0</v>
      </c>
      <c r="Z15" s="59">
        <v>0</v>
      </c>
      <c r="AA15" s="59">
        <v>0</v>
      </c>
      <c r="AB15" s="59">
        <v>0</v>
      </c>
      <c r="AC15" s="51">
        <f t="shared" si="2"/>
        <v>0</v>
      </c>
      <c r="AD15" s="51"/>
      <c r="AE15" s="51"/>
      <c r="AF15" s="60">
        <f t="shared" si="3"/>
        <v>0</v>
      </c>
      <c r="AG15" s="68">
        <f t="shared" si="0"/>
        <v>0</v>
      </c>
      <c r="AH15" s="69">
        <v>140.78</v>
      </c>
      <c r="AI15" s="69">
        <v>0</v>
      </c>
      <c r="AJ15" s="70">
        <v>0</v>
      </c>
      <c r="AK15" s="69">
        <v>135.9</v>
      </c>
      <c r="AL15" s="69">
        <v>0</v>
      </c>
      <c r="AM15" s="70">
        <v>0</v>
      </c>
      <c r="AN15" s="69">
        <v>10.45</v>
      </c>
      <c r="AO15" s="69">
        <v>0</v>
      </c>
      <c r="AP15" s="70">
        <v>0</v>
      </c>
      <c r="AQ15" s="69">
        <v>269.71</v>
      </c>
      <c r="AR15" s="69">
        <v>0</v>
      </c>
      <c r="AS15" s="70">
        <v>0</v>
      </c>
      <c r="AT15" s="69">
        <v>48.09</v>
      </c>
      <c r="AU15" s="69">
        <v>0</v>
      </c>
      <c r="AV15" s="70">
        <v>0</v>
      </c>
      <c r="AW15" s="69">
        <v>196.53</v>
      </c>
      <c r="AX15" s="69">
        <v>0</v>
      </c>
      <c r="AY15" s="70">
        <v>0</v>
      </c>
      <c r="AZ15" s="69">
        <v>123.36</v>
      </c>
      <c r="BA15" s="69">
        <v>0</v>
      </c>
      <c r="BB15" s="70">
        <v>0</v>
      </c>
      <c r="BC15" s="69">
        <v>94.08</v>
      </c>
      <c r="BD15" s="69">
        <v>0</v>
      </c>
      <c r="BE15" s="70">
        <v>0</v>
      </c>
      <c r="BF15" s="69">
        <v>12.54</v>
      </c>
      <c r="BG15" s="69">
        <v>0</v>
      </c>
      <c r="BH15" s="70">
        <v>0</v>
      </c>
      <c r="BI15" s="69">
        <v>2.09</v>
      </c>
      <c r="BJ15" s="69">
        <v>0</v>
      </c>
      <c r="BK15" s="70">
        <v>0</v>
      </c>
      <c r="BL15" s="69">
        <v>8.36</v>
      </c>
      <c r="BM15" s="69">
        <v>0</v>
      </c>
      <c r="BN15" s="85">
        <v>0</v>
      </c>
      <c r="BO15" s="88">
        <v>0</v>
      </c>
      <c r="BP15" s="87">
        <v>0</v>
      </c>
      <c r="BQ15" s="16"/>
    </row>
    <row r="16" s="1" customFormat="1" ht="20" customHeight="1" spans="1:69">
      <c r="A16" s="13" t="s">
        <v>287</v>
      </c>
      <c r="B16" s="14" t="s">
        <v>37</v>
      </c>
      <c r="C16" s="15" t="s">
        <v>250</v>
      </c>
      <c r="D16" s="15"/>
      <c r="E16" s="15" t="s">
        <v>288</v>
      </c>
      <c r="F16" s="20" t="s">
        <v>289</v>
      </c>
      <c r="G16" s="11" t="s">
        <v>46</v>
      </c>
      <c r="H16" s="17" t="s">
        <v>51</v>
      </c>
      <c r="I16" s="32"/>
      <c r="J16" s="20"/>
      <c r="K16" s="15"/>
      <c r="L16" s="30">
        <v>1</v>
      </c>
      <c r="M16" s="30">
        <v>0.092834</v>
      </c>
      <c r="N16" s="31">
        <v>0.092834</v>
      </c>
      <c r="O16" s="30"/>
      <c r="P16" s="30">
        <v>-0.092834</v>
      </c>
      <c r="Q16" s="43">
        <v>-1</v>
      </c>
      <c r="R16" s="15" t="s">
        <v>264</v>
      </c>
      <c r="S16" s="15"/>
      <c r="T16" s="44"/>
      <c r="U16" s="44">
        <v>0</v>
      </c>
      <c r="V16" s="45">
        <v>0</v>
      </c>
      <c r="W16" s="46">
        <v>0</v>
      </c>
      <c r="X16" s="47">
        <v>0</v>
      </c>
      <c r="Y16" s="58">
        <v>0</v>
      </c>
      <c r="Z16" s="59">
        <v>0</v>
      </c>
      <c r="AA16" s="59">
        <v>0</v>
      </c>
      <c r="AB16" s="59">
        <v>0</v>
      </c>
      <c r="AC16" s="51">
        <f t="shared" si="2"/>
        <v>0</v>
      </c>
      <c r="AD16" s="51"/>
      <c r="AE16" s="51"/>
      <c r="AF16" s="60">
        <f t="shared" si="3"/>
        <v>0</v>
      </c>
      <c r="AG16" s="68" t="e">
        <f t="shared" si="0"/>
        <v>#DIV/0!</v>
      </c>
      <c r="AH16" s="69">
        <v>0</v>
      </c>
      <c r="AI16" s="69">
        <v>0</v>
      </c>
      <c r="AJ16" s="70"/>
      <c r="AK16" s="69">
        <v>0</v>
      </c>
      <c r="AL16" s="69">
        <v>0</v>
      </c>
      <c r="AM16" s="70"/>
      <c r="AN16" s="69">
        <v>0</v>
      </c>
      <c r="AO16" s="69">
        <v>0</v>
      </c>
      <c r="AP16" s="70"/>
      <c r="AQ16" s="69">
        <v>0</v>
      </c>
      <c r="AR16" s="69">
        <v>0</v>
      </c>
      <c r="AS16" s="70"/>
      <c r="AT16" s="69">
        <v>0</v>
      </c>
      <c r="AU16" s="69">
        <v>0</v>
      </c>
      <c r="AV16" s="70"/>
      <c r="AW16" s="69">
        <v>0</v>
      </c>
      <c r="AX16" s="69">
        <v>0</v>
      </c>
      <c r="AY16" s="70"/>
      <c r="AZ16" s="69">
        <v>0</v>
      </c>
      <c r="BA16" s="69">
        <v>0</v>
      </c>
      <c r="BB16" s="70"/>
      <c r="BC16" s="69">
        <v>0</v>
      </c>
      <c r="BD16" s="69">
        <v>0</v>
      </c>
      <c r="BE16" s="70"/>
      <c r="BF16" s="69">
        <v>0</v>
      </c>
      <c r="BG16" s="69">
        <v>0</v>
      </c>
      <c r="BH16" s="70"/>
      <c r="BI16" s="69">
        <v>0</v>
      </c>
      <c r="BJ16" s="69">
        <v>0</v>
      </c>
      <c r="BK16" s="70"/>
      <c r="BL16" s="69">
        <v>0</v>
      </c>
      <c r="BM16" s="69">
        <v>0</v>
      </c>
      <c r="BN16" s="85"/>
      <c r="BO16" s="88">
        <v>0</v>
      </c>
      <c r="BP16" s="87">
        <v>0</v>
      </c>
      <c r="BQ16" s="16"/>
    </row>
    <row r="17" s="1" customFormat="1" ht="20" customHeight="1" spans="1:69">
      <c r="A17" s="13" t="s">
        <v>290</v>
      </c>
      <c r="B17" s="14" t="s">
        <v>37</v>
      </c>
      <c r="C17" s="15" t="s">
        <v>250</v>
      </c>
      <c r="D17" s="15"/>
      <c r="E17" s="15" t="s">
        <v>291</v>
      </c>
      <c r="F17" s="15" t="s">
        <v>292</v>
      </c>
      <c r="G17" s="11" t="s">
        <v>46</v>
      </c>
      <c r="H17" s="17" t="s">
        <v>105</v>
      </c>
      <c r="I17" s="32" t="s">
        <v>126</v>
      </c>
      <c r="J17" s="15" t="s">
        <v>106</v>
      </c>
      <c r="K17" s="15" t="s">
        <v>121</v>
      </c>
      <c r="L17" s="30">
        <v>280.1</v>
      </c>
      <c r="M17" s="30">
        <v>497.776502</v>
      </c>
      <c r="N17" s="31">
        <v>1.77713852909675</v>
      </c>
      <c r="O17" s="30">
        <v>379.380097879282</v>
      </c>
      <c r="P17" s="30">
        <v>-118.396404120718</v>
      </c>
      <c r="Q17" s="43">
        <v>-0.237850528590677</v>
      </c>
      <c r="R17" s="15" t="s">
        <v>264</v>
      </c>
      <c r="S17" s="15"/>
      <c r="T17" s="44">
        <v>20.340858</v>
      </c>
      <c r="U17" s="44">
        <v>18.734801</v>
      </c>
      <c r="V17" s="45">
        <v>25.815277</v>
      </c>
      <c r="W17" s="46">
        <v>31.664589</v>
      </c>
      <c r="X17" s="47">
        <v>23.729612</v>
      </c>
      <c r="Y17" s="58">
        <v>15.36943</v>
      </c>
      <c r="Z17" s="59">
        <v>23.67971</v>
      </c>
      <c r="AA17" s="59">
        <v>26.666103</v>
      </c>
      <c r="AB17" s="59">
        <v>23.804385</v>
      </c>
      <c r="AC17" s="51">
        <f t="shared" si="2"/>
        <v>24.520415</v>
      </c>
      <c r="AD17" s="51"/>
      <c r="AE17" s="51"/>
      <c r="AF17" s="60">
        <f t="shared" si="3"/>
        <v>234.32518</v>
      </c>
      <c r="AG17" s="68">
        <f t="shared" si="0"/>
        <v>0.617652800739594</v>
      </c>
      <c r="AH17" s="69">
        <v>1032883.17</v>
      </c>
      <c r="AI17" s="69">
        <v>279005.08</v>
      </c>
      <c r="AJ17" s="70">
        <v>0.27</v>
      </c>
      <c r="AK17" s="69">
        <v>605890.25</v>
      </c>
      <c r="AL17" s="69">
        <v>392472.44</v>
      </c>
      <c r="AM17" s="70">
        <v>0.65</v>
      </c>
      <c r="AN17" s="69">
        <v>479973.01</v>
      </c>
      <c r="AO17" s="69">
        <v>337368.17</v>
      </c>
      <c r="AP17" s="70">
        <v>0.7</v>
      </c>
      <c r="AQ17" s="69">
        <v>265638.06</v>
      </c>
      <c r="AR17" s="69">
        <v>155458.16</v>
      </c>
      <c r="AS17" s="70">
        <v>0.59</v>
      </c>
      <c r="AT17" s="69">
        <v>171720.99</v>
      </c>
      <c r="AU17" s="69">
        <v>170478.62</v>
      </c>
      <c r="AV17" s="70">
        <v>0.99</v>
      </c>
      <c r="AW17" s="69">
        <v>221056.39</v>
      </c>
      <c r="AX17" s="69">
        <v>285600.71</v>
      </c>
      <c r="AY17" s="70">
        <v>1.29</v>
      </c>
      <c r="AZ17" s="69">
        <v>364548.43</v>
      </c>
      <c r="BA17" s="69">
        <v>272295.9</v>
      </c>
      <c r="BB17" s="70">
        <v>0.75</v>
      </c>
      <c r="BC17" s="69">
        <v>97502.55</v>
      </c>
      <c r="BD17" s="69">
        <v>73532.17</v>
      </c>
      <c r="BE17" s="70">
        <v>0.75</v>
      </c>
      <c r="BF17" s="69">
        <v>131750.38</v>
      </c>
      <c r="BG17" s="69">
        <v>196272.5</v>
      </c>
      <c r="BH17" s="70">
        <v>1.49</v>
      </c>
      <c r="BI17" s="69">
        <v>336023.37</v>
      </c>
      <c r="BJ17" s="69">
        <v>70703.8</v>
      </c>
      <c r="BK17" s="70">
        <v>0.21</v>
      </c>
      <c r="BL17" s="69">
        <v>86813.39</v>
      </c>
      <c r="BM17" s="69">
        <v>110064.25</v>
      </c>
      <c r="BN17" s="85">
        <v>1.27</v>
      </c>
      <c r="BO17" s="86">
        <v>0</v>
      </c>
      <c r="BP17" s="87">
        <v>0</v>
      </c>
      <c r="BQ17" s="16"/>
    </row>
    <row r="18" s="1" customFormat="1" ht="20" customHeight="1" spans="1:69">
      <c r="A18" s="13" t="s">
        <v>293</v>
      </c>
      <c r="B18" s="14" t="s">
        <v>37</v>
      </c>
      <c r="C18" s="15" t="s">
        <v>250</v>
      </c>
      <c r="D18" s="19"/>
      <c r="E18" s="20" t="s">
        <v>294</v>
      </c>
      <c r="F18" s="15" t="s">
        <v>295</v>
      </c>
      <c r="G18" s="11" t="s">
        <v>46</v>
      </c>
      <c r="H18" s="17" t="s">
        <v>185</v>
      </c>
      <c r="I18" s="32"/>
      <c r="J18" s="15"/>
      <c r="K18" s="15"/>
      <c r="L18" s="30">
        <v>0</v>
      </c>
      <c r="M18" s="30">
        <v>9.282524</v>
      </c>
      <c r="N18" s="31" t="e">
        <v>#DIV/0!</v>
      </c>
      <c r="O18" s="30"/>
      <c r="P18" s="30"/>
      <c r="Q18" s="43"/>
      <c r="R18" s="15" t="s">
        <v>264</v>
      </c>
      <c r="S18" s="15"/>
      <c r="T18" s="44"/>
      <c r="U18" s="44">
        <v>0</v>
      </c>
      <c r="V18" s="45">
        <v>0</v>
      </c>
      <c r="W18" s="46">
        <v>0</v>
      </c>
      <c r="X18" s="47">
        <v>0</v>
      </c>
      <c r="Y18" s="58">
        <v>0</v>
      </c>
      <c r="Z18" s="59">
        <v>0</v>
      </c>
      <c r="AA18" s="59">
        <v>0</v>
      </c>
      <c r="AB18" s="59">
        <v>0</v>
      </c>
      <c r="AC18" s="51">
        <f t="shared" si="2"/>
        <v>0</v>
      </c>
      <c r="AD18" s="51"/>
      <c r="AE18" s="51"/>
      <c r="AF18" s="60">
        <f t="shared" si="3"/>
        <v>0</v>
      </c>
      <c r="AG18" s="68" t="e">
        <f t="shared" si="0"/>
        <v>#DIV/0!</v>
      </c>
      <c r="AH18" s="69">
        <v>0</v>
      </c>
      <c r="AI18" s="69">
        <v>0</v>
      </c>
      <c r="AJ18" s="70"/>
      <c r="AK18" s="69">
        <v>0</v>
      </c>
      <c r="AL18" s="69">
        <v>0</v>
      </c>
      <c r="AM18" s="70"/>
      <c r="AN18" s="69">
        <v>0</v>
      </c>
      <c r="AO18" s="69">
        <v>0</v>
      </c>
      <c r="AP18" s="70"/>
      <c r="AQ18" s="69">
        <v>0</v>
      </c>
      <c r="AR18" s="69">
        <v>0</v>
      </c>
      <c r="AS18" s="70"/>
      <c r="AT18" s="69">
        <v>0</v>
      </c>
      <c r="AU18" s="69">
        <v>0</v>
      </c>
      <c r="AV18" s="70"/>
      <c r="AW18" s="69">
        <v>0</v>
      </c>
      <c r="AX18" s="69">
        <v>0</v>
      </c>
      <c r="AY18" s="70"/>
      <c r="AZ18" s="69">
        <v>0</v>
      </c>
      <c r="BA18" s="69">
        <v>0</v>
      </c>
      <c r="BB18" s="70"/>
      <c r="BC18" s="69">
        <v>0</v>
      </c>
      <c r="BD18" s="69">
        <v>0</v>
      </c>
      <c r="BE18" s="70"/>
      <c r="BF18" s="69">
        <v>0</v>
      </c>
      <c r="BG18" s="69">
        <v>0</v>
      </c>
      <c r="BH18" s="70"/>
      <c r="BI18" s="69">
        <v>0</v>
      </c>
      <c r="BJ18" s="69">
        <v>0</v>
      </c>
      <c r="BK18" s="70"/>
      <c r="BL18" s="69">
        <v>0</v>
      </c>
      <c r="BM18" s="69">
        <v>0</v>
      </c>
      <c r="BN18" s="85"/>
      <c r="BO18" s="86">
        <v>0</v>
      </c>
      <c r="BP18" s="87">
        <v>0</v>
      </c>
      <c r="BQ18" s="16"/>
    </row>
    <row r="19" s="1" customFormat="1" ht="20" customHeight="1" spans="1:69">
      <c r="A19" s="13" t="s">
        <v>296</v>
      </c>
      <c r="B19" s="14" t="s">
        <v>37</v>
      </c>
      <c r="C19" s="15" t="s">
        <v>250</v>
      </c>
      <c r="D19" s="15"/>
      <c r="E19" s="15" t="s">
        <v>297</v>
      </c>
      <c r="F19" s="15" t="s">
        <v>298</v>
      </c>
      <c r="G19" s="11" t="s">
        <v>46</v>
      </c>
      <c r="H19" s="17" t="s">
        <v>228</v>
      </c>
      <c r="I19" s="33"/>
      <c r="J19" s="15" t="s">
        <v>106</v>
      </c>
      <c r="K19" s="15" t="s">
        <v>229</v>
      </c>
      <c r="L19" s="30">
        <v>500</v>
      </c>
      <c r="M19" s="30">
        <v>459.662132</v>
      </c>
      <c r="N19" s="31">
        <v>0.919324264</v>
      </c>
      <c r="O19" s="30">
        <v>300</v>
      </c>
      <c r="P19" s="30">
        <v>-159.662132</v>
      </c>
      <c r="Q19" s="43">
        <v>-0.347346715957015</v>
      </c>
      <c r="R19" s="15" t="s">
        <v>264</v>
      </c>
      <c r="S19" s="15"/>
      <c r="T19" s="44">
        <v>9.433962</v>
      </c>
      <c r="U19" s="44">
        <v>5.401788</v>
      </c>
      <c r="V19" s="45">
        <v>23.922522</v>
      </c>
      <c r="W19" s="46">
        <v>11.096415</v>
      </c>
      <c r="X19" s="47">
        <v>12.312596</v>
      </c>
      <c r="Y19" s="58">
        <v>1.403804</v>
      </c>
      <c r="Z19" s="59">
        <v>31.312802</v>
      </c>
      <c r="AA19" s="59">
        <v>23.681466</v>
      </c>
      <c r="AB19" s="59">
        <v>13.34754</v>
      </c>
      <c r="AC19" s="51">
        <f t="shared" si="2"/>
        <v>34.506159</v>
      </c>
      <c r="AD19" s="51"/>
      <c r="AE19" s="51"/>
      <c r="AF19" s="60">
        <f t="shared" si="3"/>
        <v>166.419054</v>
      </c>
      <c r="AG19" s="68">
        <f t="shared" si="0"/>
        <v>0.55473018</v>
      </c>
      <c r="AH19" s="69">
        <v>816766.7</v>
      </c>
      <c r="AI19" s="69">
        <v>155127.1</v>
      </c>
      <c r="AJ19" s="70">
        <v>0.19</v>
      </c>
      <c r="AK19" s="69">
        <v>479116.13</v>
      </c>
      <c r="AL19" s="69">
        <v>264472.63</v>
      </c>
      <c r="AM19" s="70">
        <v>0.55</v>
      </c>
      <c r="AN19" s="69">
        <v>379545.32</v>
      </c>
      <c r="AO19" s="69">
        <v>218367.92</v>
      </c>
      <c r="AP19" s="70">
        <v>0.58</v>
      </c>
      <c r="AQ19" s="69">
        <v>210056.98</v>
      </c>
      <c r="AR19" s="69">
        <v>80200.01</v>
      </c>
      <c r="AS19" s="70">
        <v>0.38</v>
      </c>
      <c r="AT19" s="69">
        <v>135790.76</v>
      </c>
      <c r="AU19" s="69">
        <v>33962.25</v>
      </c>
      <c r="AV19" s="70">
        <v>0.25</v>
      </c>
      <c r="AW19" s="69">
        <v>174803.41</v>
      </c>
      <c r="AX19" s="69">
        <v>248858.93</v>
      </c>
      <c r="AY19" s="70">
        <v>1.42</v>
      </c>
      <c r="AZ19" s="69">
        <v>288271.73</v>
      </c>
      <c r="BA19" s="69">
        <v>193584.91</v>
      </c>
      <c r="BB19" s="70">
        <v>0.67</v>
      </c>
      <c r="BC19" s="69">
        <v>77101.5</v>
      </c>
      <c r="BD19" s="69">
        <v>62943.4</v>
      </c>
      <c r="BE19" s="70">
        <v>0.82</v>
      </c>
      <c r="BF19" s="69">
        <v>104183.44</v>
      </c>
      <c r="BG19" s="69">
        <v>122566.03</v>
      </c>
      <c r="BH19" s="70">
        <v>1.18</v>
      </c>
      <c r="BI19" s="69">
        <v>265715.14</v>
      </c>
      <c r="BJ19" s="69">
        <v>118867.93</v>
      </c>
      <c r="BK19" s="70">
        <v>0.45</v>
      </c>
      <c r="BL19" s="69">
        <v>68648.9</v>
      </c>
      <c r="BM19" s="69">
        <v>165239.43</v>
      </c>
      <c r="BN19" s="85">
        <v>2.41</v>
      </c>
      <c r="BO19" s="86">
        <v>0</v>
      </c>
      <c r="BP19" s="87">
        <v>0</v>
      </c>
      <c r="BQ19" s="16"/>
    </row>
    <row r="20" s="1" customFormat="1" ht="20" customHeight="1" spans="1:69">
      <c r="A20" s="13" t="s">
        <v>299</v>
      </c>
      <c r="B20" s="14" t="s">
        <v>37</v>
      </c>
      <c r="C20" s="15" t="s">
        <v>250</v>
      </c>
      <c r="D20" s="19"/>
      <c r="E20" s="15" t="s">
        <v>300</v>
      </c>
      <c r="F20" s="15" t="s">
        <v>301</v>
      </c>
      <c r="G20" s="11" t="s">
        <v>46</v>
      </c>
      <c r="H20" s="17" t="s">
        <v>228</v>
      </c>
      <c r="I20" s="32"/>
      <c r="J20" s="15" t="s">
        <v>106</v>
      </c>
      <c r="K20" s="15" t="s">
        <v>229</v>
      </c>
      <c r="L20" s="30">
        <v>9000</v>
      </c>
      <c r="M20" s="30">
        <v>9184.90566</v>
      </c>
      <c r="N20" s="31">
        <v>1.02054507333333</v>
      </c>
      <c r="O20" s="30">
        <v>1000</v>
      </c>
      <c r="P20" s="30">
        <v>-8184.90566</v>
      </c>
      <c r="Q20" s="43">
        <v>-0.891125718976628</v>
      </c>
      <c r="R20" s="15" t="s">
        <v>264</v>
      </c>
      <c r="S20" s="15"/>
      <c r="T20" s="44">
        <v>2.659289</v>
      </c>
      <c r="U20" s="44">
        <v>3.901887</v>
      </c>
      <c r="V20" s="45">
        <v>0.986896000000001</v>
      </c>
      <c r="W20" s="46">
        <v>5.163533</v>
      </c>
      <c r="X20" s="47">
        <v>1.169318</v>
      </c>
      <c r="Y20" s="58">
        <v>16.996576</v>
      </c>
      <c r="Z20" s="59">
        <v>228.098798</v>
      </c>
      <c r="AA20" s="59">
        <v>27.47</v>
      </c>
      <c r="AB20" s="59">
        <v>11.068649</v>
      </c>
      <c r="AC20" s="51">
        <f t="shared" si="2"/>
        <v>14.97666</v>
      </c>
      <c r="AD20" s="51"/>
      <c r="AE20" s="51"/>
      <c r="AF20" s="60">
        <f t="shared" si="3"/>
        <v>312.491606</v>
      </c>
      <c r="AG20" s="68">
        <f t="shared" si="0"/>
        <v>0.312491606</v>
      </c>
      <c r="AH20" s="69">
        <v>2722555.66</v>
      </c>
      <c r="AI20" s="69">
        <v>96321.71</v>
      </c>
      <c r="AJ20" s="70">
        <v>0.04</v>
      </c>
      <c r="AK20" s="69">
        <v>1597053.76</v>
      </c>
      <c r="AL20" s="69">
        <v>152308.36</v>
      </c>
      <c r="AM20" s="70">
        <v>0.1</v>
      </c>
      <c r="AN20" s="69">
        <v>1265151.07</v>
      </c>
      <c r="AO20" s="69">
        <v>124372.63</v>
      </c>
      <c r="AP20" s="70">
        <v>0.1</v>
      </c>
      <c r="AQ20" s="69">
        <v>700189.94</v>
      </c>
      <c r="AR20" s="69">
        <v>3628.72</v>
      </c>
      <c r="AS20" s="70">
        <v>0.01</v>
      </c>
      <c r="AT20" s="69">
        <v>452635.86</v>
      </c>
      <c r="AU20" s="69">
        <v>4433.96</v>
      </c>
      <c r="AV20" s="70">
        <v>0.01</v>
      </c>
      <c r="AW20" s="69">
        <v>582678.03</v>
      </c>
      <c r="AX20" s="69">
        <v>2539998.37</v>
      </c>
      <c r="AY20" s="70">
        <v>4.36</v>
      </c>
      <c r="AZ20" s="69">
        <v>960905.75</v>
      </c>
      <c r="BA20" s="69">
        <v>33254.71</v>
      </c>
      <c r="BB20" s="70">
        <v>0.03</v>
      </c>
      <c r="BC20" s="69">
        <v>257004.99</v>
      </c>
      <c r="BD20" s="69">
        <v>0</v>
      </c>
      <c r="BE20" s="70">
        <v>0</v>
      </c>
      <c r="BF20" s="69">
        <v>347278.15</v>
      </c>
      <c r="BG20" s="69">
        <v>2660.38</v>
      </c>
      <c r="BH20" s="70">
        <v>0.01</v>
      </c>
      <c r="BI20" s="69">
        <v>885717.14</v>
      </c>
      <c r="BJ20" s="69">
        <v>114574.55</v>
      </c>
      <c r="BK20" s="70">
        <v>0.13</v>
      </c>
      <c r="BL20" s="69">
        <v>228829.66</v>
      </c>
      <c r="BM20" s="69">
        <v>53362.67</v>
      </c>
      <c r="BN20" s="85">
        <v>0.23</v>
      </c>
      <c r="BO20" s="86">
        <v>0</v>
      </c>
      <c r="BP20" s="87">
        <v>0</v>
      </c>
      <c r="BQ20" s="16"/>
    </row>
    <row r="21" s="1" customFormat="1" ht="20" customHeight="1" spans="1:69">
      <c r="A21" s="13" t="s">
        <v>302</v>
      </c>
      <c r="B21" s="14" t="s">
        <v>37</v>
      </c>
      <c r="C21" s="15" t="s">
        <v>250</v>
      </c>
      <c r="D21" s="19"/>
      <c r="E21" s="15" t="s">
        <v>303</v>
      </c>
      <c r="F21" s="15" t="s">
        <v>304</v>
      </c>
      <c r="G21" s="11" t="s">
        <v>46</v>
      </c>
      <c r="H21" s="17" t="s">
        <v>228</v>
      </c>
      <c r="I21" s="11"/>
      <c r="J21" s="15" t="s">
        <v>106</v>
      </c>
      <c r="K21" s="15" t="s">
        <v>229</v>
      </c>
      <c r="L21" s="30">
        <v>20</v>
      </c>
      <c r="M21" s="30">
        <v>0</v>
      </c>
      <c r="N21" s="31">
        <v>0</v>
      </c>
      <c r="O21" s="30">
        <v>123</v>
      </c>
      <c r="P21" s="30">
        <v>123</v>
      </c>
      <c r="Q21" s="43" t="e">
        <v>#DIV/0!</v>
      </c>
      <c r="R21" s="15" t="s">
        <v>264</v>
      </c>
      <c r="S21" s="15"/>
      <c r="T21" s="44"/>
      <c r="U21" s="44">
        <v>0</v>
      </c>
      <c r="V21" s="45">
        <v>1.664151</v>
      </c>
      <c r="W21" s="46">
        <v>3.328302</v>
      </c>
      <c r="X21" s="47">
        <v>1.664151</v>
      </c>
      <c r="Y21" s="58">
        <v>0</v>
      </c>
      <c r="Z21" s="59">
        <v>0</v>
      </c>
      <c r="AA21" s="59">
        <v>0</v>
      </c>
      <c r="AB21" s="59">
        <v>1.664151</v>
      </c>
      <c r="AC21" s="51">
        <f t="shared" si="2"/>
        <v>1.664151</v>
      </c>
      <c r="AD21" s="51"/>
      <c r="AE21" s="51"/>
      <c r="AF21" s="60">
        <f t="shared" si="3"/>
        <v>9.984906</v>
      </c>
      <c r="AG21" s="68">
        <f t="shared" si="0"/>
        <v>0.0811780975609756</v>
      </c>
      <c r="AH21" s="69">
        <v>334874.35</v>
      </c>
      <c r="AI21" s="69">
        <v>99849.06</v>
      </c>
      <c r="AJ21" s="70">
        <v>0.3</v>
      </c>
      <c r="AK21" s="69">
        <v>196437.61</v>
      </c>
      <c r="AL21" s="69">
        <v>0</v>
      </c>
      <c r="AM21" s="70">
        <v>0</v>
      </c>
      <c r="AN21" s="69">
        <v>155613.58</v>
      </c>
      <c r="AO21" s="69">
        <v>0</v>
      </c>
      <c r="AP21" s="70">
        <v>0</v>
      </c>
      <c r="AQ21" s="69">
        <v>86123.36</v>
      </c>
      <c r="AR21" s="69">
        <v>0</v>
      </c>
      <c r="AS21" s="70">
        <v>0</v>
      </c>
      <c r="AT21" s="69">
        <v>55674.21</v>
      </c>
      <c r="AU21" s="69">
        <v>0</v>
      </c>
      <c r="AV21" s="70">
        <v>0</v>
      </c>
      <c r="AW21" s="69">
        <v>71669.4</v>
      </c>
      <c r="AX21" s="69">
        <v>0</v>
      </c>
      <c r="AY21" s="70">
        <v>0</v>
      </c>
      <c r="AZ21" s="69">
        <v>118191.41</v>
      </c>
      <c r="BA21" s="69">
        <v>0</v>
      </c>
      <c r="BB21" s="70">
        <v>0</v>
      </c>
      <c r="BC21" s="69">
        <v>31611.61</v>
      </c>
      <c r="BD21" s="69">
        <v>0</v>
      </c>
      <c r="BE21" s="70">
        <v>0</v>
      </c>
      <c r="BF21" s="69">
        <v>42715.21</v>
      </c>
      <c r="BG21" s="69">
        <v>0</v>
      </c>
      <c r="BH21" s="70">
        <v>0</v>
      </c>
      <c r="BI21" s="69">
        <v>108943.21</v>
      </c>
      <c r="BJ21" s="69">
        <v>0</v>
      </c>
      <c r="BK21" s="70">
        <v>0</v>
      </c>
      <c r="BL21" s="69">
        <v>28146.05</v>
      </c>
      <c r="BM21" s="69">
        <v>0</v>
      </c>
      <c r="BN21" s="85">
        <v>0</v>
      </c>
      <c r="BO21" s="86">
        <v>0</v>
      </c>
      <c r="BP21" s="87">
        <v>0</v>
      </c>
      <c r="BQ21" s="16"/>
    </row>
    <row r="22" s="1" customFormat="1" ht="20" customHeight="1" spans="1:69">
      <c r="A22" s="13" t="s">
        <v>305</v>
      </c>
      <c r="B22" s="14" t="s">
        <v>37</v>
      </c>
      <c r="C22" s="15" t="s">
        <v>250</v>
      </c>
      <c r="D22" s="19"/>
      <c r="E22" s="15" t="s">
        <v>306</v>
      </c>
      <c r="F22" s="15" t="s">
        <v>307</v>
      </c>
      <c r="G22" s="11" t="s">
        <v>46</v>
      </c>
      <c r="H22" s="17" t="s">
        <v>228</v>
      </c>
      <c r="I22" s="11"/>
      <c r="J22" s="15" t="s">
        <v>106</v>
      </c>
      <c r="K22" s="15" t="s">
        <v>229</v>
      </c>
      <c r="L22" s="30">
        <v>10</v>
      </c>
      <c r="M22" s="30">
        <v>0</v>
      </c>
      <c r="N22" s="31">
        <v>0</v>
      </c>
      <c r="O22" s="30">
        <v>10</v>
      </c>
      <c r="P22" s="30">
        <v>10</v>
      </c>
      <c r="Q22" s="43" t="e">
        <v>#DIV/0!</v>
      </c>
      <c r="R22" s="15" t="s">
        <v>264</v>
      </c>
      <c r="S22" s="15"/>
      <c r="T22" s="44"/>
      <c r="U22" s="44">
        <v>0</v>
      </c>
      <c r="V22" s="45">
        <v>0</v>
      </c>
      <c r="W22" s="46">
        <v>0</v>
      </c>
      <c r="X22" s="47">
        <v>0</v>
      </c>
      <c r="Y22" s="58">
        <v>0</v>
      </c>
      <c r="Z22" s="59">
        <v>0</v>
      </c>
      <c r="AA22" s="59">
        <v>0</v>
      </c>
      <c r="AB22" s="59">
        <v>0</v>
      </c>
      <c r="AC22" s="51">
        <f t="shared" si="2"/>
        <v>0</v>
      </c>
      <c r="AD22" s="51"/>
      <c r="AE22" s="51"/>
      <c r="AF22" s="60">
        <f t="shared" si="3"/>
        <v>0</v>
      </c>
      <c r="AG22" s="68">
        <f t="shared" si="0"/>
        <v>0</v>
      </c>
      <c r="AH22" s="69">
        <v>27225.56</v>
      </c>
      <c r="AI22" s="69">
        <v>0</v>
      </c>
      <c r="AJ22" s="70">
        <v>0</v>
      </c>
      <c r="AK22" s="69">
        <v>15970.54</v>
      </c>
      <c r="AL22" s="69">
        <v>0</v>
      </c>
      <c r="AM22" s="70">
        <v>0</v>
      </c>
      <c r="AN22" s="69">
        <v>12651.51</v>
      </c>
      <c r="AO22" s="69">
        <v>0</v>
      </c>
      <c r="AP22" s="70">
        <v>0</v>
      </c>
      <c r="AQ22" s="69">
        <v>7001.9</v>
      </c>
      <c r="AR22" s="69">
        <v>0</v>
      </c>
      <c r="AS22" s="70">
        <v>0</v>
      </c>
      <c r="AT22" s="69">
        <v>4526.36</v>
      </c>
      <c r="AU22" s="69">
        <v>0</v>
      </c>
      <c r="AV22" s="70">
        <v>0</v>
      </c>
      <c r="AW22" s="69">
        <v>5826.78</v>
      </c>
      <c r="AX22" s="69">
        <v>0</v>
      </c>
      <c r="AY22" s="70">
        <v>0</v>
      </c>
      <c r="AZ22" s="69">
        <v>9609.06</v>
      </c>
      <c r="BA22" s="69">
        <v>0</v>
      </c>
      <c r="BB22" s="70">
        <v>0</v>
      </c>
      <c r="BC22" s="69">
        <v>2570.05</v>
      </c>
      <c r="BD22" s="69">
        <v>0</v>
      </c>
      <c r="BE22" s="70">
        <v>0</v>
      </c>
      <c r="BF22" s="69">
        <v>3472.78</v>
      </c>
      <c r="BG22" s="69">
        <v>0</v>
      </c>
      <c r="BH22" s="70">
        <v>0</v>
      </c>
      <c r="BI22" s="69">
        <v>8857.17</v>
      </c>
      <c r="BJ22" s="69">
        <v>0</v>
      </c>
      <c r="BK22" s="70">
        <v>0</v>
      </c>
      <c r="BL22" s="69">
        <v>2288.3</v>
      </c>
      <c r="BM22" s="69">
        <v>0</v>
      </c>
      <c r="BN22" s="85">
        <v>0</v>
      </c>
      <c r="BO22" s="86">
        <v>0</v>
      </c>
      <c r="BP22" s="87">
        <v>0</v>
      </c>
      <c r="BQ22" s="16"/>
    </row>
    <row r="23" s="1" customFormat="1" ht="20" customHeight="1" spans="1:69">
      <c r="A23" s="13" t="s">
        <v>308</v>
      </c>
      <c r="B23" s="14" t="s">
        <v>37</v>
      </c>
      <c r="C23" s="15" t="s">
        <v>250</v>
      </c>
      <c r="D23" s="19"/>
      <c r="E23" s="20" t="s">
        <v>309</v>
      </c>
      <c r="F23" s="15" t="s">
        <v>310</v>
      </c>
      <c r="G23" s="11" t="s">
        <v>46</v>
      </c>
      <c r="H23" s="17" t="s">
        <v>228</v>
      </c>
      <c r="I23" s="11"/>
      <c r="J23" s="15"/>
      <c r="K23" s="15"/>
      <c r="L23" s="30">
        <v>200</v>
      </c>
      <c r="M23" s="30">
        <v>113.763816</v>
      </c>
      <c r="N23" s="31">
        <v>0.56881908</v>
      </c>
      <c r="O23" s="30"/>
      <c r="P23" s="30"/>
      <c r="Q23" s="43"/>
      <c r="R23" s="15" t="s">
        <v>264</v>
      </c>
      <c r="S23" s="15"/>
      <c r="T23" s="44">
        <v>5.606078</v>
      </c>
      <c r="U23" s="44">
        <v>0</v>
      </c>
      <c r="V23" s="45">
        <v>0</v>
      </c>
      <c r="W23" s="46">
        <v>0</v>
      </c>
      <c r="X23" s="47">
        <v>0</v>
      </c>
      <c r="Y23" s="58">
        <v>-6.868345</v>
      </c>
      <c r="Z23" s="59">
        <v>0</v>
      </c>
      <c r="AA23" s="59">
        <v>0</v>
      </c>
      <c r="AB23" s="59">
        <v>0</v>
      </c>
      <c r="AC23" s="51">
        <f t="shared" si="2"/>
        <v>0</v>
      </c>
      <c r="AD23" s="51"/>
      <c r="AE23" s="51"/>
      <c r="AF23" s="60">
        <f t="shared" si="3"/>
        <v>-1.262267</v>
      </c>
      <c r="AG23" s="68" t="e">
        <f t="shared" si="0"/>
        <v>#DIV/0!</v>
      </c>
      <c r="AH23" s="69">
        <v>0</v>
      </c>
      <c r="AI23" s="69">
        <v>17955.62</v>
      </c>
      <c r="AJ23" s="70"/>
      <c r="AK23" s="69">
        <v>0</v>
      </c>
      <c r="AL23" s="69">
        <v>1346.76</v>
      </c>
      <c r="AM23" s="70"/>
      <c r="AN23" s="69">
        <v>0</v>
      </c>
      <c r="AO23" s="69">
        <v>-2147.72</v>
      </c>
      <c r="AP23" s="70"/>
      <c r="AQ23" s="69">
        <v>0</v>
      </c>
      <c r="AR23" s="69">
        <v>336.57</v>
      </c>
      <c r="AS23" s="70"/>
      <c r="AT23" s="69">
        <v>0</v>
      </c>
      <c r="AU23" s="69">
        <v>194.15</v>
      </c>
      <c r="AV23" s="70"/>
      <c r="AW23" s="69">
        <v>0</v>
      </c>
      <c r="AX23" s="69">
        <v>-1974.88</v>
      </c>
      <c r="AY23" s="70"/>
      <c r="AZ23" s="69">
        <v>0</v>
      </c>
      <c r="BA23" s="69">
        <v>-730.49</v>
      </c>
      <c r="BB23" s="70"/>
      <c r="BC23" s="69">
        <v>0</v>
      </c>
      <c r="BD23" s="69">
        <v>-143.74</v>
      </c>
      <c r="BE23" s="70"/>
      <c r="BF23" s="69">
        <v>0</v>
      </c>
      <c r="BG23" s="69">
        <v>-24064.21</v>
      </c>
      <c r="BH23" s="70"/>
      <c r="BI23" s="69">
        <v>0</v>
      </c>
      <c r="BJ23" s="69">
        <v>311.97</v>
      </c>
      <c r="BK23" s="70"/>
      <c r="BL23" s="69">
        <v>0</v>
      </c>
      <c r="BM23" s="69">
        <v>-3706.7</v>
      </c>
      <c r="BN23" s="85"/>
      <c r="BO23" s="86">
        <v>0</v>
      </c>
      <c r="BP23" s="87">
        <v>0</v>
      </c>
      <c r="BQ23" s="16"/>
    </row>
    <row r="24" s="1" customFormat="1" ht="20" customHeight="1" spans="1:69">
      <c r="A24" s="13" t="s">
        <v>311</v>
      </c>
      <c r="B24" s="14" t="s">
        <v>37</v>
      </c>
      <c r="C24" s="15" t="s">
        <v>250</v>
      </c>
      <c r="D24" s="19"/>
      <c r="E24" s="20" t="s">
        <v>312</v>
      </c>
      <c r="F24" s="15" t="s">
        <v>313</v>
      </c>
      <c r="G24" s="11" t="s">
        <v>46</v>
      </c>
      <c r="H24" s="17" t="s">
        <v>105</v>
      </c>
      <c r="I24" s="11"/>
      <c r="J24" s="15"/>
      <c r="K24" s="15"/>
      <c r="L24" s="30">
        <v>109.92</v>
      </c>
      <c r="M24" s="30">
        <v>109.670484</v>
      </c>
      <c r="N24" s="31">
        <v>0.997730021834061</v>
      </c>
      <c r="O24" s="30"/>
      <c r="P24" s="30"/>
      <c r="Q24" s="43"/>
      <c r="R24" s="15" t="s">
        <v>264</v>
      </c>
      <c r="S24" s="15"/>
      <c r="T24" s="44"/>
      <c r="U24" s="44">
        <v>0</v>
      </c>
      <c r="V24" s="45">
        <v>0</v>
      </c>
      <c r="W24" s="46">
        <v>0</v>
      </c>
      <c r="X24" s="47">
        <v>0</v>
      </c>
      <c r="Y24" s="58">
        <v>0</v>
      </c>
      <c r="Z24" s="59">
        <v>0</v>
      </c>
      <c r="AA24" s="59">
        <v>0</v>
      </c>
      <c r="AB24" s="59">
        <v>0</v>
      </c>
      <c r="AC24" s="51">
        <f t="shared" si="2"/>
        <v>0</v>
      </c>
      <c r="AD24" s="51"/>
      <c r="AE24" s="51"/>
      <c r="AF24" s="60">
        <f t="shared" si="3"/>
        <v>0</v>
      </c>
      <c r="AG24" s="68" t="e">
        <f t="shared" si="0"/>
        <v>#DIV/0!</v>
      </c>
      <c r="AH24" s="69">
        <v>0</v>
      </c>
      <c r="AI24" s="69">
        <v>0</v>
      </c>
      <c r="AJ24" s="70"/>
      <c r="AK24" s="69">
        <v>0</v>
      </c>
      <c r="AL24" s="69">
        <v>0</v>
      </c>
      <c r="AM24" s="70"/>
      <c r="AN24" s="69">
        <v>0</v>
      </c>
      <c r="AO24" s="69">
        <v>0</v>
      </c>
      <c r="AP24" s="70"/>
      <c r="AQ24" s="69">
        <v>0</v>
      </c>
      <c r="AR24" s="69">
        <v>0</v>
      </c>
      <c r="AS24" s="70"/>
      <c r="AT24" s="69">
        <v>0</v>
      </c>
      <c r="AU24" s="69">
        <v>0</v>
      </c>
      <c r="AV24" s="70"/>
      <c r="AW24" s="69">
        <v>0</v>
      </c>
      <c r="AX24" s="69">
        <v>0</v>
      </c>
      <c r="AY24" s="70"/>
      <c r="AZ24" s="69">
        <v>0</v>
      </c>
      <c r="BA24" s="69">
        <v>0</v>
      </c>
      <c r="BB24" s="70"/>
      <c r="BC24" s="69">
        <v>0</v>
      </c>
      <c r="BD24" s="69">
        <v>0</v>
      </c>
      <c r="BE24" s="70"/>
      <c r="BF24" s="69">
        <v>0</v>
      </c>
      <c r="BG24" s="69">
        <v>0</v>
      </c>
      <c r="BH24" s="70"/>
      <c r="BI24" s="69">
        <v>0</v>
      </c>
      <c r="BJ24" s="69">
        <v>0</v>
      </c>
      <c r="BK24" s="70"/>
      <c r="BL24" s="69">
        <v>0</v>
      </c>
      <c r="BM24" s="69">
        <v>0</v>
      </c>
      <c r="BN24" s="85"/>
      <c r="BO24" s="86">
        <v>0</v>
      </c>
      <c r="BP24" s="87">
        <v>0</v>
      </c>
      <c r="BQ24" s="16"/>
    </row>
    <row r="25" s="2" customFormat="1" ht="20" customHeight="1" spans="1:69">
      <c r="A25" s="8">
        <v>2</v>
      </c>
      <c r="B25" s="9" t="s">
        <v>37</v>
      </c>
      <c r="C25" s="8" t="s">
        <v>314</v>
      </c>
      <c r="D25" s="8" t="s">
        <v>315</v>
      </c>
      <c r="E25" s="8" t="s">
        <v>316</v>
      </c>
      <c r="F25" s="8" t="s">
        <v>317</v>
      </c>
      <c r="G25" s="8" t="s">
        <v>46</v>
      </c>
      <c r="H25" s="17" t="s">
        <v>228</v>
      </c>
      <c r="I25" s="32" t="s">
        <v>50</v>
      </c>
      <c r="J25" s="8" t="s">
        <v>106</v>
      </c>
      <c r="K25" s="8" t="s">
        <v>229</v>
      </c>
      <c r="L25" s="28">
        <v>22000</v>
      </c>
      <c r="M25" s="28">
        <v>18638.707311</v>
      </c>
      <c r="N25" s="29">
        <v>0.847213968681818</v>
      </c>
      <c r="O25" s="28">
        <v>25800</v>
      </c>
      <c r="P25" s="28">
        <v>7161.292689</v>
      </c>
      <c r="Q25" s="34">
        <v>0.384216167436334</v>
      </c>
      <c r="R25" s="8" t="s">
        <v>264</v>
      </c>
      <c r="S25" s="8" t="s">
        <v>54</v>
      </c>
      <c r="T25" s="41">
        <v>1641.686895</v>
      </c>
      <c r="U25" s="41">
        <v>1282.970736</v>
      </c>
      <c r="V25" s="48">
        <v>1030.783639</v>
      </c>
      <c r="W25" s="49">
        <v>916.711209999999</v>
      </c>
      <c r="X25" s="50">
        <v>1051.416494</v>
      </c>
      <c r="Y25" s="61">
        <v>347.898309000002</v>
      </c>
      <c r="Z25" s="52">
        <v>1239.658291</v>
      </c>
      <c r="AA25" s="52">
        <v>723.345748999999</v>
      </c>
      <c r="AB25" s="51">
        <v>1158.469662</v>
      </c>
      <c r="AC25" s="51">
        <f t="shared" si="2"/>
        <v>2914.861303</v>
      </c>
      <c r="AD25" s="56"/>
      <c r="AE25" s="56"/>
      <c r="AF25" s="57">
        <f t="shared" si="3"/>
        <v>12307.802288</v>
      </c>
      <c r="AG25" s="65">
        <f t="shared" si="0"/>
        <v>0.477046600310078</v>
      </c>
      <c r="AH25" s="71">
        <v>70241936.04</v>
      </c>
      <c r="AI25" s="71">
        <v>14935803.1</v>
      </c>
      <c r="AJ25" s="71">
        <v>0.21</v>
      </c>
      <c r="AK25" s="71">
        <v>41203986.98</v>
      </c>
      <c r="AL25" s="71">
        <v>22037820.2</v>
      </c>
      <c r="AM25" s="71">
        <v>0.53</v>
      </c>
      <c r="AN25" s="71">
        <v>32640897.58</v>
      </c>
      <c r="AO25" s="71">
        <v>14237544.93</v>
      </c>
      <c r="AP25" s="71">
        <v>0.44</v>
      </c>
      <c r="AQ25" s="71">
        <v>18064900.46</v>
      </c>
      <c r="AR25" s="71">
        <v>6373285.11</v>
      </c>
      <c r="AS25" s="71">
        <v>0.35</v>
      </c>
      <c r="AT25" s="71">
        <v>11678005.15</v>
      </c>
      <c r="AU25" s="71">
        <v>3529802.28</v>
      </c>
      <c r="AV25" s="71">
        <v>0.3</v>
      </c>
      <c r="AW25" s="71">
        <v>15033093.06</v>
      </c>
      <c r="AX25" s="71">
        <v>21497342.2</v>
      </c>
      <c r="AY25" s="71">
        <v>1.43</v>
      </c>
      <c r="AZ25" s="71">
        <v>24791368.46</v>
      </c>
      <c r="BA25" s="71">
        <v>9473518.01</v>
      </c>
      <c r="BB25" s="71">
        <v>0.38</v>
      </c>
      <c r="BC25" s="71">
        <v>6630728.63</v>
      </c>
      <c r="BD25" s="71">
        <v>11199086.09</v>
      </c>
      <c r="BE25" s="71">
        <v>1.69</v>
      </c>
      <c r="BF25" s="71">
        <v>8959776.19</v>
      </c>
      <c r="BG25" s="71">
        <v>2923774.73</v>
      </c>
      <c r="BH25" s="71">
        <v>0.33</v>
      </c>
      <c r="BI25" s="71">
        <v>22851502.32</v>
      </c>
      <c r="BJ25" s="71">
        <v>11235461.34</v>
      </c>
      <c r="BK25" s="71">
        <v>0.49</v>
      </c>
      <c r="BL25" s="71">
        <v>5903805.12</v>
      </c>
      <c r="BM25" s="71">
        <v>5634584.89</v>
      </c>
      <c r="BN25" s="71">
        <v>0.95</v>
      </c>
      <c r="BO25" s="89"/>
      <c r="BP25" s="89"/>
      <c r="BQ25" s="90"/>
    </row>
    <row r="26" s="2" customFormat="1" ht="20" customHeight="1" spans="1:69">
      <c r="A26" s="8">
        <v>3</v>
      </c>
      <c r="B26" s="9" t="s">
        <v>37</v>
      </c>
      <c r="C26" s="8" t="s">
        <v>318</v>
      </c>
      <c r="D26" s="8" t="s">
        <v>319</v>
      </c>
      <c r="E26" s="8" t="s">
        <v>45</v>
      </c>
      <c r="F26" s="8" t="s">
        <v>45</v>
      </c>
      <c r="G26" s="11" t="s">
        <v>46</v>
      </c>
      <c r="H26" s="12"/>
      <c r="I26" s="11"/>
      <c r="J26" s="8"/>
      <c r="K26" s="8"/>
      <c r="L26" s="28">
        <v>1450</v>
      </c>
      <c r="M26" s="28">
        <v>1010.390226</v>
      </c>
      <c r="N26" s="34">
        <v>0.696820845517241</v>
      </c>
      <c r="O26" s="28">
        <v>1034</v>
      </c>
      <c r="P26" s="28">
        <v>23.609774</v>
      </c>
      <c r="Q26" s="34">
        <v>0.0233669857372512</v>
      </c>
      <c r="R26" s="8" t="s">
        <v>264</v>
      </c>
      <c r="S26" s="8" t="s">
        <v>54</v>
      </c>
      <c r="T26" s="41">
        <v>0</v>
      </c>
      <c r="U26" s="41">
        <v>0</v>
      </c>
      <c r="V26" s="42">
        <v>0</v>
      </c>
      <c r="W26" s="41">
        <v>0</v>
      </c>
      <c r="X26" s="41">
        <v>0</v>
      </c>
      <c r="Y26" s="61">
        <v>0</v>
      </c>
      <c r="Z26" s="52">
        <v>0</v>
      </c>
      <c r="AA26" s="52">
        <v>267.1712</v>
      </c>
      <c r="AB26" s="52">
        <v>0</v>
      </c>
      <c r="AC26" s="56">
        <f>AC27+AC28+AC29</f>
        <v>0</v>
      </c>
      <c r="AD26" s="56"/>
      <c r="AE26" s="56"/>
      <c r="AF26" s="57">
        <f>AF27+AF28+AF29</f>
        <v>267.1712</v>
      </c>
      <c r="AG26" s="65">
        <f t="shared" si="0"/>
        <v>0.258386073500967</v>
      </c>
      <c r="AH26" s="72">
        <f>SUM(AH27:AH29)</f>
        <v>6071300</v>
      </c>
      <c r="AI26" s="72">
        <f t="shared" ref="AI26:BN26" si="4">SUM(AI27:AI29)</f>
        <v>1573451.93</v>
      </c>
      <c r="AJ26" s="67">
        <f>AI26/AH26</f>
        <v>0.259162276612917</v>
      </c>
      <c r="AK26" s="72">
        <f t="shared" si="4"/>
        <v>583200</v>
      </c>
      <c r="AL26" s="72">
        <f t="shared" si="4"/>
        <v>154805.12</v>
      </c>
      <c r="AM26" s="67">
        <f>AL26/AK26</f>
        <v>0.265440877914952</v>
      </c>
      <c r="AN26" s="72">
        <f t="shared" si="4"/>
        <v>721800</v>
      </c>
      <c r="AO26" s="72">
        <f t="shared" si="4"/>
        <v>189350.61</v>
      </c>
      <c r="AP26" s="67">
        <f>AO26/AN26</f>
        <v>0.262331130507066</v>
      </c>
      <c r="AQ26" s="72">
        <f t="shared" si="4"/>
        <v>306100</v>
      </c>
      <c r="AR26" s="72">
        <f t="shared" si="4"/>
        <v>73769.82</v>
      </c>
      <c r="AS26" s="67">
        <f>AR26/AQ26</f>
        <v>0.240999085266253</v>
      </c>
      <c r="AT26" s="72">
        <f t="shared" si="4"/>
        <v>774500</v>
      </c>
      <c r="AU26" s="72">
        <f t="shared" si="4"/>
        <v>198589.51</v>
      </c>
      <c r="AV26" s="67">
        <f>AU26/AT26</f>
        <v>0.256409954809555</v>
      </c>
      <c r="AW26" s="72">
        <f t="shared" si="4"/>
        <v>256500</v>
      </c>
      <c r="AX26" s="72">
        <f t="shared" si="4"/>
        <v>64167.64</v>
      </c>
      <c r="AY26" s="67">
        <f>AX26/AW26</f>
        <v>0.250166237816764</v>
      </c>
      <c r="AZ26" s="72">
        <f t="shared" si="4"/>
        <v>554200</v>
      </c>
      <c r="BA26" s="72">
        <f t="shared" si="4"/>
        <v>142676.3</v>
      </c>
      <c r="BB26" s="67">
        <f>BA26/AZ26</f>
        <v>0.257445507037171</v>
      </c>
      <c r="BC26" s="72">
        <f t="shared" si="4"/>
        <v>82800</v>
      </c>
      <c r="BD26" s="72">
        <f t="shared" si="4"/>
        <v>21314.7</v>
      </c>
      <c r="BE26" s="67">
        <f>BD26/BC26</f>
        <v>0.257423913043478</v>
      </c>
      <c r="BF26" s="72">
        <f t="shared" si="4"/>
        <v>204800</v>
      </c>
      <c r="BG26" s="72">
        <f t="shared" si="4"/>
        <v>50235.32</v>
      </c>
      <c r="BH26" s="67">
        <f>BG26/BF26</f>
        <v>0.2452896484375</v>
      </c>
      <c r="BI26" s="72">
        <f t="shared" si="4"/>
        <v>524300</v>
      </c>
      <c r="BJ26" s="72">
        <f t="shared" si="4"/>
        <v>136721.66</v>
      </c>
      <c r="BK26" s="67">
        <f>BJ26/BI26</f>
        <v>0.260769902727446</v>
      </c>
      <c r="BL26" s="72">
        <f t="shared" si="4"/>
        <v>260500</v>
      </c>
      <c r="BM26" s="72">
        <f t="shared" si="4"/>
        <v>66629.39</v>
      </c>
      <c r="BN26" s="81">
        <f>BM26/BL26</f>
        <v>0.255775009596929</v>
      </c>
      <c r="BO26" s="82"/>
      <c r="BP26" s="83"/>
      <c r="BQ26" s="84"/>
    </row>
    <row r="27" s="1" customFormat="1" ht="20" customHeight="1" spans="1:69">
      <c r="A27" s="13" t="s">
        <v>118</v>
      </c>
      <c r="B27" s="14" t="s">
        <v>37</v>
      </c>
      <c r="C27" s="15" t="s">
        <v>318</v>
      </c>
      <c r="D27" s="15"/>
      <c r="E27" s="15" t="s">
        <v>320</v>
      </c>
      <c r="F27" s="6" t="s">
        <v>321</v>
      </c>
      <c r="G27" s="11" t="s">
        <v>46</v>
      </c>
      <c r="H27" s="12" t="s">
        <v>68</v>
      </c>
      <c r="I27" s="32" t="s">
        <v>126</v>
      </c>
      <c r="J27" s="15" t="s">
        <v>61</v>
      </c>
      <c r="K27" s="15" t="s">
        <v>89</v>
      </c>
      <c r="L27" s="30">
        <v>970</v>
      </c>
      <c r="M27" s="30">
        <v>643.0001</v>
      </c>
      <c r="N27" s="31">
        <v>0.662886701030928</v>
      </c>
      <c r="O27" s="30">
        <v>600</v>
      </c>
      <c r="P27" s="30">
        <v>-43.0001</v>
      </c>
      <c r="Q27" s="43">
        <v>-0.0668741731144364</v>
      </c>
      <c r="R27" s="15"/>
      <c r="S27" s="15"/>
      <c r="T27" s="44"/>
      <c r="U27" s="44">
        <v>0</v>
      </c>
      <c r="V27" s="45">
        <v>0</v>
      </c>
      <c r="W27" s="46">
        <v>0</v>
      </c>
      <c r="X27" s="51">
        <v>0</v>
      </c>
      <c r="Y27" s="58">
        <v>0</v>
      </c>
      <c r="Z27" s="59">
        <v>0</v>
      </c>
      <c r="AA27" s="52">
        <v>206.1712</v>
      </c>
      <c r="AB27" s="51">
        <v>0</v>
      </c>
      <c r="AC27" s="51">
        <f t="shared" ref="AC27:AC41" si="5">AF27-SUM(T27:AB27)</f>
        <v>0</v>
      </c>
      <c r="AD27" s="51"/>
      <c r="AE27" s="51"/>
      <c r="AF27" s="60">
        <f>(AI27+AL27+AO27+AR27+AU27+AX27+BA27+BD27+BG27+BJ27+BM27+BP27)/10000</f>
        <v>206.1712</v>
      </c>
      <c r="AG27" s="68">
        <f t="shared" si="0"/>
        <v>0.343618666666667</v>
      </c>
      <c r="AH27" s="69">
        <v>3523200</v>
      </c>
      <c r="AI27" s="69">
        <v>1214204.5</v>
      </c>
      <c r="AJ27" s="70">
        <v>0.34</v>
      </c>
      <c r="AK27" s="69">
        <v>338400</v>
      </c>
      <c r="AL27" s="69">
        <v>119460.32</v>
      </c>
      <c r="AM27" s="70">
        <v>0.35</v>
      </c>
      <c r="AN27" s="69">
        <v>418800</v>
      </c>
      <c r="AO27" s="69">
        <v>146118.45</v>
      </c>
      <c r="AP27" s="70">
        <v>0.35</v>
      </c>
      <c r="AQ27" s="69">
        <v>177600</v>
      </c>
      <c r="AR27" s="69">
        <v>56926.84</v>
      </c>
      <c r="AS27" s="70">
        <v>0.32</v>
      </c>
      <c r="AT27" s="69">
        <v>449400</v>
      </c>
      <c r="AU27" s="69">
        <v>153247.95</v>
      </c>
      <c r="AV27" s="70">
        <v>0.34</v>
      </c>
      <c r="AW27" s="69">
        <v>148800</v>
      </c>
      <c r="AX27" s="69">
        <v>49517.01</v>
      </c>
      <c r="AY27" s="70">
        <v>0.33</v>
      </c>
      <c r="AZ27" s="69">
        <v>321600</v>
      </c>
      <c r="BA27" s="69">
        <v>110100.73</v>
      </c>
      <c r="BB27" s="70">
        <v>0.34</v>
      </c>
      <c r="BC27" s="69">
        <v>48000</v>
      </c>
      <c r="BD27" s="69">
        <v>16448.17</v>
      </c>
      <c r="BE27" s="70">
        <v>0.34</v>
      </c>
      <c r="BF27" s="69">
        <v>118800</v>
      </c>
      <c r="BG27" s="69">
        <v>38765.69</v>
      </c>
      <c r="BH27" s="70">
        <v>0.33</v>
      </c>
      <c r="BI27" s="69">
        <v>304200</v>
      </c>
      <c r="BJ27" s="69">
        <v>105505.64</v>
      </c>
      <c r="BK27" s="70">
        <v>0.35</v>
      </c>
      <c r="BL27" s="69">
        <v>151200</v>
      </c>
      <c r="BM27" s="69">
        <v>51416.7</v>
      </c>
      <c r="BN27" s="85">
        <v>0.34</v>
      </c>
      <c r="BO27" s="86"/>
      <c r="BP27" s="87"/>
      <c r="BQ27" s="16"/>
    </row>
    <row r="28" s="1" customFormat="1" ht="20" customHeight="1" spans="1:69">
      <c r="A28" s="13" t="s">
        <v>129</v>
      </c>
      <c r="B28" s="14" t="s">
        <v>37</v>
      </c>
      <c r="C28" s="15" t="s">
        <v>318</v>
      </c>
      <c r="D28" s="15"/>
      <c r="E28" s="15" t="s">
        <v>322</v>
      </c>
      <c r="F28" s="21" t="s">
        <v>323</v>
      </c>
      <c r="G28" s="11" t="s">
        <v>46</v>
      </c>
      <c r="H28" s="12" t="s">
        <v>324</v>
      </c>
      <c r="I28" s="32" t="s">
        <v>126</v>
      </c>
      <c r="J28" s="15" t="s">
        <v>61</v>
      </c>
      <c r="K28" s="15" t="s">
        <v>80</v>
      </c>
      <c r="L28" s="30">
        <v>130</v>
      </c>
      <c r="M28" s="30">
        <v>64.665519</v>
      </c>
      <c r="N28" s="31">
        <v>0.497427069230769</v>
      </c>
      <c r="O28" s="30">
        <v>122</v>
      </c>
      <c r="P28" s="30">
        <v>57.334481</v>
      </c>
      <c r="Q28" s="43">
        <v>0.8866314209896</v>
      </c>
      <c r="R28" s="15"/>
      <c r="S28" s="15"/>
      <c r="T28" s="44"/>
      <c r="U28" s="44">
        <v>0</v>
      </c>
      <c r="V28" s="45">
        <v>0</v>
      </c>
      <c r="W28" s="46">
        <v>0</v>
      </c>
      <c r="X28" s="51">
        <v>0</v>
      </c>
      <c r="Y28" s="58">
        <v>0</v>
      </c>
      <c r="Z28" s="59">
        <v>0</v>
      </c>
      <c r="AA28" s="52">
        <v>61</v>
      </c>
      <c r="AB28" s="51">
        <v>0</v>
      </c>
      <c r="AC28" s="51">
        <f t="shared" si="5"/>
        <v>0</v>
      </c>
      <c r="AD28" s="51"/>
      <c r="AE28" s="51"/>
      <c r="AF28" s="60">
        <f t="shared" ref="AF27:AF30" si="6">(AI28+AL28+AO28+AR28+AU28+AX28+BA28+BD28+BG28+BJ28+BM28+BP28)/10000</f>
        <v>61</v>
      </c>
      <c r="AG28" s="68">
        <f t="shared" si="0"/>
        <v>0.5</v>
      </c>
      <c r="AH28" s="69">
        <v>716200</v>
      </c>
      <c r="AI28" s="69">
        <v>359247.43</v>
      </c>
      <c r="AJ28" s="70">
        <v>0.5</v>
      </c>
      <c r="AK28" s="69">
        <v>68800</v>
      </c>
      <c r="AL28" s="69">
        <v>35344.8</v>
      </c>
      <c r="AM28" s="70">
        <v>0.51</v>
      </c>
      <c r="AN28" s="69">
        <v>85200</v>
      </c>
      <c r="AO28" s="69">
        <v>43232.16</v>
      </c>
      <c r="AP28" s="70">
        <v>0.51</v>
      </c>
      <c r="AQ28" s="69">
        <v>36100</v>
      </c>
      <c r="AR28" s="69">
        <v>16842.98</v>
      </c>
      <c r="AS28" s="70">
        <v>0.47</v>
      </c>
      <c r="AT28" s="69">
        <v>91400</v>
      </c>
      <c r="AU28" s="69">
        <v>45341.56</v>
      </c>
      <c r="AV28" s="70">
        <v>0.5</v>
      </c>
      <c r="AW28" s="69">
        <v>30300</v>
      </c>
      <c r="AX28" s="69">
        <v>14650.63</v>
      </c>
      <c r="AY28" s="70">
        <v>0.48</v>
      </c>
      <c r="AZ28" s="69">
        <v>65400</v>
      </c>
      <c r="BA28" s="69">
        <v>32575.57</v>
      </c>
      <c r="BB28" s="70">
        <v>0.5</v>
      </c>
      <c r="BC28" s="69">
        <v>9800</v>
      </c>
      <c r="BD28" s="69">
        <v>4866.53</v>
      </c>
      <c r="BE28" s="70">
        <v>0.5</v>
      </c>
      <c r="BF28" s="69">
        <v>24200</v>
      </c>
      <c r="BG28" s="69">
        <v>11469.63</v>
      </c>
      <c r="BH28" s="70">
        <v>0.47</v>
      </c>
      <c r="BI28" s="69">
        <v>61900</v>
      </c>
      <c r="BJ28" s="69">
        <v>31216.02</v>
      </c>
      <c r="BK28" s="70">
        <v>0.5</v>
      </c>
      <c r="BL28" s="69">
        <v>30700</v>
      </c>
      <c r="BM28" s="69">
        <v>15212.69</v>
      </c>
      <c r="BN28" s="85">
        <v>0.5</v>
      </c>
      <c r="BO28" s="86"/>
      <c r="BP28" s="87"/>
      <c r="BQ28" s="16"/>
    </row>
    <row r="29" s="1" customFormat="1" ht="20" customHeight="1" spans="1:69">
      <c r="A29" s="13" t="s">
        <v>123</v>
      </c>
      <c r="B29" s="14" t="s">
        <v>37</v>
      </c>
      <c r="C29" s="15" t="s">
        <v>318</v>
      </c>
      <c r="D29" s="15"/>
      <c r="E29" s="15" t="s">
        <v>325</v>
      </c>
      <c r="F29" s="21" t="s">
        <v>326</v>
      </c>
      <c r="G29" s="11" t="s">
        <v>46</v>
      </c>
      <c r="H29" s="12" t="s">
        <v>324</v>
      </c>
      <c r="I29" s="32" t="s">
        <v>126</v>
      </c>
      <c r="J29" s="15" t="s">
        <v>61</v>
      </c>
      <c r="K29" s="15" t="s">
        <v>80</v>
      </c>
      <c r="L29" s="30">
        <v>350</v>
      </c>
      <c r="M29" s="30">
        <v>302.724607</v>
      </c>
      <c r="N29" s="31">
        <v>0.864927448571429</v>
      </c>
      <c r="O29" s="30">
        <v>312</v>
      </c>
      <c r="P29" s="30">
        <v>9.27539300000001</v>
      </c>
      <c r="Q29" s="43">
        <v>0.0306397061405717</v>
      </c>
      <c r="R29" s="15"/>
      <c r="S29" s="15"/>
      <c r="T29" s="44"/>
      <c r="U29" s="44">
        <v>0</v>
      </c>
      <c r="V29" s="45">
        <v>0</v>
      </c>
      <c r="W29" s="46">
        <v>0</v>
      </c>
      <c r="X29" s="51">
        <v>0</v>
      </c>
      <c r="Y29" s="58">
        <v>0</v>
      </c>
      <c r="Z29" s="59">
        <v>0</v>
      </c>
      <c r="AA29" s="52">
        <v>0</v>
      </c>
      <c r="AB29" s="51">
        <v>0</v>
      </c>
      <c r="AC29" s="51">
        <f t="shared" si="5"/>
        <v>0</v>
      </c>
      <c r="AD29" s="51"/>
      <c r="AE29" s="51"/>
      <c r="AF29" s="60">
        <f t="shared" si="6"/>
        <v>0</v>
      </c>
      <c r="AG29" s="68">
        <f t="shared" si="0"/>
        <v>0</v>
      </c>
      <c r="AH29" s="69">
        <v>1831900</v>
      </c>
      <c r="AI29" s="69"/>
      <c r="AJ29" s="70"/>
      <c r="AK29" s="69">
        <v>176000</v>
      </c>
      <c r="AL29" s="69"/>
      <c r="AM29" s="70"/>
      <c r="AN29" s="69">
        <v>217800</v>
      </c>
      <c r="AO29" s="69"/>
      <c r="AP29" s="70"/>
      <c r="AQ29" s="69">
        <v>92400</v>
      </c>
      <c r="AR29" s="69"/>
      <c r="AS29" s="70"/>
      <c r="AT29" s="69">
        <v>233700</v>
      </c>
      <c r="AU29" s="69"/>
      <c r="AV29" s="70"/>
      <c r="AW29" s="69">
        <v>77400</v>
      </c>
      <c r="AX29" s="69"/>
      <c r="AY29" s="70"/>
      <c r="AZ29" s="69">
        <v>167200</v>
      </c>
      <c r="BA29" s="69"/>
      <c r="BB29" s="70"/>
      <c r="BC29" s="69">
        <v>25000</v>
      </c>
      <c r="BD29" s="69"/>
      <c r="BE29" s="70"/>
      <c r="BF29" s="69">
        <v>61800</v>
      </c>
      <c r="BG29" s="69"/>
      <c r="BH29" s="70"/>
      <c r="BI29" s="69">
        <v>158200</v>
      </c>
      <c r="BJ29" s="69"/>
      <c r="BK29" s="70"/>
      <c r="BL29" s="69">
        <v>78600</v>
      </c>
      <c r="BM29" s="69"/>
      <c r="BN29" s="85"/>
      <c r="BO29" s="86"/>
      <c r="BP29" s="87"/>
      <c r="BQ29" s="16"/>
    </row>
    <row r="30" s="2" customFormat="1" ht="20" customHeight="1" spans="1:69">
      <c r="A30" s="8">
        <v>4</v>
      </c>
      <c r="B30" s="9" t="s">
        <v>37</v>
      </c>
      <c r="C30" s="8" t="s">
        <v>327</v>
      </c>
      <c r="D30" s="8" t="s">
        <v>328</v>
      </c>
      <c r="E30" s="8" t="s">
        <v>329</v>
      </c>
      <c r="F30" s="8" t="s">
        <v>328</v>
      </c>
      <c r="G30" s="11" t="s">
        <v>46</v>
      </c>
      <c r="H30" s="12" t="s">
        <v>105</v>
      </c>
      <c r="I30" s="33" t="s">
        <v>50</v>
      </c>
      <c r="J30" s="8" t="s">
        <v>106</v>
      </c>
      <c r="K30" s="8" t="s">
        <v>330</v>
      </c>
      <c r="L30" s="28">
        <v>6108</v>
      </c>
      <c r="M30" s="28">
        <v>6488.596929</v>
      </c>
      <c r="N30" s="29">
        <v>1.06231121954813</v>
      </c>
      <c r="O30" s="28">
        <v>8500</v>
      </c>
      <c r="P30" s="28">
        <v>2011.403071</v>
      </c>
      <c r="Q30" s="34">
        <v>0.309990448321775</v>
      </c>
      <c r="R30" s="8" t="s">
        <v>264</v>
      </c>
      <c r="S30" s="8" t="s">
        <v>54</v>
      </c>
      <c r="T30" s="41">
        <v>993.692656</v>
      </c>
      <c r="U30" s="41">
        <v>952.628073</v>
      </c>
      <c r="V30" s="48">
        <v>801.507227</v>
      </c>
      <c r="W30" s="49">
        <v>1113.111156</v>
      </c>
      <c r="X30" s="52">
        <v>1242.02715</v>
      </c>
      <c r="Y30" s="61">
        <v>976.939953</v>
      </c>
      <c r="Z30" s="52">
        <v>992.454462</v>
      </c>
      <c r="AA30" s="52">
        <v>1166.682288</v>
      </c>
      <c r="AB30" s="51">
        <v>1256.134962</v>
      </c>
      <c r="AC30" s="51">
        <f t="shared" si="5"/>
        <v>999.823572999998</v>
      </c>
      <c r="AD30" s="56"/>
      <c r="AE30" s="56"/>
      <c r="AF30" s="60">
        <f t="shared" si="6"/>
        <v>10495.0015</v>
      </c>
      <c r="AG30" s="65">
        <f t="shared" si="0"/>
        <v>1.23470605882353</v>
      </c>
      <c r="AH30" s="73">
        <v>23141723.12</v>
      </c>
      <c r="AI30" s="73">
        <v>28138980.22</v>
      </c>
      <c r="AJ30" s="74">
        <v>1.22</v>
      </c>
      <c r="AK30" s="73">
        <v>13574956.95</v>
      </c>
      <c r="AL30" s="73">
        <v>16840493.33</v>
      </c>
      <c r="AM30" s="74">
        <v>1.24</v>
      </c>
      <c r="AN30" s="73">
        <v>10753784.09</v>
      </c>
      <c r="AO30" s="73">
        <v>13357224.54</v>
      </c>
      <c r="AP30" s="74">
        <v>1.24</v>
      </c>
      <c r="AQ30" s="73">
        <v>5951614.49</v>
      </c>
      <c r="AR30" s="73">
        <v>7389369.21</v>
      </c>
      <c r="AS30" s="74">
        <v>1.24</v>
      </c>
      <c r="AT30" s="73">
        <v>3847404.8</v>
      </c>
      <c r="AU30" s="73">
        <v>4781430.18</v>
      </c>
      <c r="AV30" s="74">
        <v>1.24</v>
      </c>
      <c r="AW30" s="73">
        <v>4952763.22</v>
      </c>
      <c r="AX30" s="73">
        <v>6153818.16</v>
      </c>
      <c r="AY30" s="74">
        <v>1.24</v>
      </c>
      <c r="AZ30" s="73">
        <v>8167698.91</v>
      </c>
      <c r="BA30" s="73">
        <v>10142094.88</v>
      </c>
      <c r="BB30" s="74">
        <v>1.24</v>
      </c>
      <c r="BC30" s="73">
        <v>2184542.38</v>
      </c>
      <c r="BD30" s="73">
        <v>2712889.09</v>
      </c>
      <c r="BE30" s="74">
        <v>1.24</v>
      </c>
      <c r="BF30" s="73">
        <v>2951864.25</v>
      </c>
      <c r="BG30" s="73">
        <v>3662797.73</v>
      </c>
      <c r="BH30" s="74">
        <v>1.24</v>
      </c>
      <c r="BI30" s="73">
        <v>7528595.72</v>
      </c>
      <c r="BJ30" s="73">
        <v>9352960.33</v>
      </c>
      <c r="BK30" s="74">
        <v>1.24</v>
      </c>
      <c r="BL30" s="73">
        <v>1945052.08</v>
      </c>
      <c r="BM30" s="73">
        <v>2417957.33</v>
      </c>
      <c r="BN30" s="74">
        <v>1.24</v>
      </c>
      <c r="BO30" s="73">
        <v>0</v>
      </c>
      <c r="BP30" s="73">
        <v>0</v>
      </c>
      <c r="BQ30" s="74"/>
    </row>
    <row r="31" s="2" customFormat="1" ht="20" customHeight="1" spans="1:69">
      <c r="A31" s="8">
        <v>5</v>
      </c>
      <c r="B31" s="9" t="s">
        <v>37</v>
      </c>
      <c r="C31" s="8" t="s">
        <v>331</v>
      </c>
      <c r="D31" s="8" t="s">
        <v>332</v>
      </c>
      <c r="E31" s="8" t="s">
        <v>333</v>
      </c>
      <c r="F31" s="6" t="s">
        <v>334</v>
      </c>
      <c r="G31" s="11" t="s">
        <v>335</v>
      </c>
      <c r="H31" s="12" t="s">
        <v>185</v>
      </c>
      <c r="I31" s="33" t="s">
        <v>126</v>
      </c>
      <c r="J31" s="8" t="s">
        <v>336</v>
      </c>
      <c r="K31" s="8" t="s">
        <v>337</v>
      </c>
      <c r="L31" s="28">
        <v>530</v>
      </c>
      <c r="M31" s="28">
        <v>499.887902</v>
      </c>
      <c r="N31" s="29">
        <v>0.943184720754717</v>
      </c>
      <c r="O31" s="28">
        <v>486</v>
      </c>
      <c r="P31" s="28">
        <v>-13.887902</v>
      </c>
      <c r="Q31" s="34">
        <v>-0.0277820326205854</v>
      </c>
      <c r="R31" s="8" t="s">
        <v>338</v>
      </c>
      <c r="S31" s="8" t="s">
        <v>54</v>
      </c>
      <c r="T31" s="41">
        <v>30.078097</v>
      </c>
      <c r="U31" s="41">
        <v>0</v>
      </c>
      <c r="V31" s="48">
        <v>79.426991</v>
      </c>
      <c r="W31" s="49">
        <v>40</v>
      </c>
      <c r="X31" s="52">
        <v>42.147662</v>
      </c>
      <c r="Y31" s="61">
        <v>41.697091</v>
      </c>
      <c r="Z31" s="52">
        <v>42.000097</v>
      </c>
      <c r="AA31" s="52">
        <v>0</v>
      </c>
      <c r="AB31" s="51">
        <v>85.801269</v>
      </c>
      <c r="AC31" s="51">
        <f t="shared" si="5"/>
        <v>45.00005</v>
      </c>
      <c r="AD31" s="56"/>
      <c r="AE31" s="56"/>
      <c r="AF31" s="60">
        <f t="shared" ref="AF31:AF40" si="7">(AI31+AL31+AO31+AR31+AU31+AX31+BA31+BD31+BG31+BJ31+BM31+BP31)/10000</f>
        <v>406.151257</v>
      </c>
      <c r="AG31" s="65">
        <f t="shared" si="0"/>
        <v>0.835702174897119</v>
      </c>
      <c r="AH31" s="71">
        <v>793871.45</v>
      </c>
      <c r="AI31" s="71">
        <v>669327.06</v>
      </c>
      <c r="AJ31" s="71">
        <v>0.84</v>
      </c>
      <c r="AK31" s="71">
        <v>708305.05</v>
      </c>
      <c r="AL31" s="71">
        <v>581866.81</v>
      </c>
      <c r="AM31" s="71">
        <v>0.82</v>
      </c>
      <c r="AN31" s="71">
        <v>688770.62</v>
      </c>
      <c r="AO31" s="71">
        <v>568690.95</v>
      </c>
      <c r="AP31" s="71">
        <v>0.83</v>
      </c>
      <c r="AQ31" s="71">
        <v>405487.07</v>
      </c>
      <c r="AR31" s="71">
        <v>346197.22</v>
      </c>
      <c r="AS31" s="71">
        <v>0.85</v>
      </c>
      <c r="AT31" s="71">
        <v>258251.69</v>
      </c>
      <c r="AU31" s="71">
        <v>237704.59</v>
      </c>
      <c r="AV31" s="71">
        <v>0.92</v>
      </c>
      <c r="AW31" s="71">
        <v>460573.25</v>
      </c>
      <c r="AX31" s="71">
        <v>381244.79</v>
      </c>
      <c r="AY31" s="71">
        <v>0.83</v>
      </c>
      <c r="AZ31" s="71">
        <v>476039.07</v>
      </c>
      <c r="BA31" s="71">
        <v>402340.01</v>
      </c>
      <c r="BB31" s="71">
        <v>0.85</v>
      </c>
      <c r="BC31" s="71">
        <v>221135.69</v>
      </c>
      <c r="BD31" s="71">
        <v>185382.94</v>
      </c>
      <c r="BE31" s="71">
        <v>0.84</v>
      </c>
      <c r="BF31" s="71">
        <v>214168.22</v>
      </c>
      <c r="BG31" s="71">
        <v>179594.1</v>
      </c>
      <c r="BH31" s="71">
        <v>0.84</v>
      </c>
      <c r="BI31" s="71">
        <v>538320.39</v>
      </c>
      <c r="BJ31" s="71">
        <v>425986.13</v>
      </c>
      <c r="BK31" s="71">
        <v>0.79</v>
      </c>
      <c r="BL31" s="71">
        <v>95077.49</v>
      </c>
      <c r="BM31" s="71">
        <v>83177.97</v>
      </c>
      <c r="BN31" s="71">
        <v>0.87</v>
      </c>
      <c r="BO31" s="91"/>
      <c r="BP31" s="83"/>
      <c r="BQ31" s="84"/>
    </row>
    <row r="32" s="2" customFormat="1" ht="20" customHeight="1" spans="1:69">
      <c r="A32" s="8">
        <v>6</v>
      </c>
      <c r="B32" s="9" t="s">
        <v>37</v>
      </c>
      <c r="C32" s="8" t="s">
        <v>339</v>
      </c>
      <c r="D32" s="8" t="s">
        <v>340</v>
      </c>
      <c r="E32" s="8" t="s">
        <v>341</v>
      </c>
      <c r="F32" s="6" t="s">
        <v>342</v>
      </c>
      <c r="G32" s="11" t="s">
        <v>343</v>
      </c>
      <c r="H32" s="12" t="s">
        <v>185</v>
      </c>
      <c r="I32" s="33" t="s">
        <v>126</v>
      </c>
      <c r="J32" s="8" t="s">
        <v>336</v>
      </c>
      <c r="K32" s="8" t="s">
        <v>344</v>
      </c>
      <c r="L32" s="28">
        <v>711</v>
      </c>
      <c r="M32" s="28">
        <v>705.617756</v>
      </c>
      <c r="N32" s="29">
        <v>0.992430036568214</v>
      </c>
      <c r="O32" s="28">
        <v>703</v>
      </c>
      <c r="P32" s="28">
        <v>-2.61775599999999</v>
      </c>
      <c r="Q32" s="34">
        <v>-0.00370987829847069</v>
      </c>
      <c r="R32" s="8" t="s">
        <v>338</v>
      </c>
      <c r="S32" s="8" t="s">
        <v>54</v>
      </c>
      <c r="T32" s="41">
        <v>60.960465</v>
      </c>
      <c r="U32" s="41">
        <v>59.48301</v>
      </c>
      <c r="V32" s="48">
        <v>60.109485</v>
      </c>
      <c r="W32" s="49">
        <v>59.50342</v>
      </c>
      <c r="X32" s="52">
        <v>58.921035</v>
      </c>
      <c r="Y32" s="61">
        <v>58.72563</v>
      </c>
      <c r="Z32" s="52">
        <v>60.402655</v>
      </c>
      <c r="AA32" s="52">
        <v>59.80568</v>
      </c>
      <c r="AB32" s="51">
        <v>71.96721</v>
      </c>
      <c r="AC32" s="51">
        <f t="shared" si="5"/>
        <v>70.0749099999999</v>
      </c>
      <c r="AD32" s="56"/>
      <c r="AE32" s="56"/>
      <c r="AF32" s="60">
        <f t="shared" si="7"/>
        <v>619.9535</v>
      </c>
      <c r="AG32" s="65">
        <f t="shared" si="0"/>
        <v>0.881868421052632</v>
      </c>
      <c r="AH32" s="71">
        <v>1120000</v>
      </c>
      <c r="AI32" s="71">
        <v>980883.25</v>
      </c>
      <c r="AJ32" s="71">
        <v>0.88</v>
      </c>
      <c r="AK32" s="71">
        <v>1400000</v>
      </c>
      <c r="AL32" s="71">
        <v>968776.65</v>
      </c>
      <c r="AM32" s="71">
        <v>0.69</v>
      </c>
      <c r="AN32" s="71">
        <v>690000</v>
      </c>
      <c r="AO32" s="71">
        <v>669658.15</v>
      </c>
      <c r="AP32" s="71">
        <v>0.97</v>
      </c>
      <c r="AQ32" s="71">
        <v>820000</v>
      </c>
      <c r="AR32" s="71">
        <v>853305.5</v>
      </c>
      <c r="AS32" s="71">
        <v>1.04</v>
      </c>
      <c r="AT32" s="71">
        <v>300000</v>
      </c>
      <c r="AU32" s="71">
        <v>268788.3</v>
      </c>
      <c r="AV32" s="71">
        <v>0.9</v>
      </c>
      <c r="AW32" s="71">
        <v>670000</v>
      </c>
      <c r="AX32" s="71">
        <v>484102.3</v>
      </c>
      <c r="AY32" s="71">
        <v>0.72</v>
      </c>
      <c r="AZ32" s="71">
        <v>880000</v>
      </c>
      <c r="BA32" s="71">
        <v>765143.7</v>
      </c>
      <c r="BB32" s="71">
        <v>0.87</v>
      </c>
      <c r="BC32" s="71">
        <v>80000</v>
      </c>
      <c r="BD32" s="71">
        <v>81315.25</v>
      </c>
      <c r="BE32" s="71">
        <v>1.02</v>
      </c>
      <c r="BF32" s="71">
        <v>140000</v>
      </c>
      <c r="BG32" s="71">
        <v>596293.3</v>
      </c>
      <c r="BH32" s="71">
        <v>4.26</v>
      </c>
      <c r="BI32" s="71">
        <v>770000</v>
      </c>
      <c r="BJ32" s="71">
        <v>262192.15</v>
      </c>
      <c r="BK32" s="71">
        <v>0.34</v>
      </c>
      <c r="BL32" s="71">
        <v>160000</v>
      </c>
      <c r="BM32" s="71">
        <v>269076.45</v>
      </c>
      <c r="BN32" s="71">
        <v>1.68</v>
      </c>
      <c r="BO32" s="91"/>
      <c r="BP32" s="83"/>
      <c r="BQ32" s="84"/>
    </row>
    <row r="33" s="2" customFormat="1" ht="20" customHeight="1" spans="1:69">
      <c r="A33" s="8">
        <v>7</v>
      </c>
      <c r="B33" s="9" t="s">
        <v>37</v>
      </c>
      <c r="C33" s="8" t="s">
        <v>345</v>
      </c>
      <c r="D33" s="8" t="s">
        <v>346</v>
      </c>
      <c r="E33" s="8" t="s">
        <v>347</v>
      </c>
      <c r="F33" s="6" t="s">
        <v>348</v>
      </c>
      <c r="G33" s="11" t="s">
        <v>46</v>
      </c>
      <c r="H33" s="12" t="s">
        <v>60</v>
      </c>
      <c r="I33" s="33" t="s">
        <v>126</v>
      </c>
      <c r="J33" s="8" t="s">
        <v>61</v>
      </c>
      <c r="K33" s="8" t="s">
        <v>62</v>
      </c>
      <c r="L33" s="28">
        <v>152.165110118089</v>
      </c>
      <c r="M33" s="28">
        <v>149.233163</v>
      </c>
      <c r="N33" s="29">
        <v>0.98073180431563</v>
      </c>
      <c r="O33" s="28">
        <v>150</v>
      </c>
      <c r="P33" s="28">
        <v>0.76683700000001</v>
      </c>
      <c r="Q33" s="34">
        <v>0.005138516028103</v>
      </c>
      <c r="R33" s="8" t="s">
        <v>264</v>
      </c>
      <c r="S33" s="8" t="s">
        <v>54</v>
      </c>
      <c r="T33" s="41"/>
      <c r="U33" s="41">
        <v>0</v>
      </c>
      <c r="V33" s="48">
        <v>36.192</v>
      </c>
      <c r="W33" s="49">
        <v>0</v>
      </c>
      <c r="X33" s="52">
        <v>0</v>
      </c>
      <c r="Y33" s="61">
        <v>44.29742</v>
      </c>
      <c r="Z33" s="52">
        <v>0</v>
      </c>
      <c r="AA33" s="52">
        <v>23.096</v>
      </c>
      <c r="AB33" s="51">
        <v>11.352139</v>
      </c>
      <c r="AC33" s="51">
        <f t="shared" si="5"/>
        <v>13.6000000000001</v>
      </c>
      <c r="AD33" s="56"/>
      <c r="AE33" s="56"/>
      <c r="AF33" s="60">
        <f t="shared" si="7"/>
        <v>128.537559</v>
      </c>
      <c r="AG33" s="65">
        <f t="shared" si="0"/>
        <v>0.85691706</v>
      </c>
      <c r="AH33" s="71">
        <v>208032.09</v>
      </c>
      <c r="AI33" s="71">
        <v>182456.68</v>
      </c>
      <c r="AJ33" s="71">
        <v>0.88</v>
      </c>
      <c r="AK33" s="71">
        <v>208791.15</v>
      </c>
      <c r="AL33" s="71">
        <v>152465.95</v>
      </c>
      <c r="AM33" s="71">
        <v>0.73</v>
      </c>
      <c r="AN33" s="71">
        <v>405317.85</v>
      </c>
      <c r="AO33" s="71">
        <v>207755.51</v>
      </c>
      <c r="AP33" s="71">
        <v>0.51</v>
      </c>
      <c r="AQ33" s="71">
        <v>109790.6</v>
      </c>
      <c r="AR33" s="71">
        <v>151273.02</v>
      </c>
      <c r="AS33" s="71">
        <v>1.38</v>
      </c>
      <c r="AT33" s="71">
        <v>128002.58</v>
      </c>
      <c r="AU33" s="71">
        <v>120739.1</v>
      </c>
      <c r="AV33" s="71">
        <v>0.94</v>
      </c>
      <c r="AW33" s="71">
        <v>90792.69</v>
      </c>
      <c r="AX33" s="71">
        <v>130346.09</v>
      </c>
      <c r="AY33" s="71">
        <v>1.44</v>
      </c>
      <c r="AZ33" s="71">
        <v>230238.94</v>
      </c>
      <c r="BA33" s="71">
        <v>152950.67</v>
      </c>
      <c r="BB33" s="71">
        <v>0.66</v>
      </c>
      <c r="BC33" s="71">
        <v>31931.06</v>
      </c>
      <c r="BD33" s="71">
        <v>33584.62</v>
      </c>
      <c r="BE33" s="71">
        <v>1.05</v>
      </c>
      <c r="BF33" s="71">
        <v>15659.9</v>
      </c>
      <c r="BG33" s="71">
        <v>37396.96</v>
      </c>
      <c r="BH33" s="71">
        <v>2.39</v>
      </c>
      <c r="BI33" s="71">
        <v>48197.6</v>
      </c>
      <c r="BJ33" s="71">
        <v>69753.12</v>
      </c>
      <c r="BK33" s="71">
        <v>1.45</v>
      </c>
      <c r="BL33" s="71">
        <v>23245.54</v>
      </c>
      <c r="BM33" s="71">
        <v>46653.87</v>
      </c>
      <c r="BN33" s="71">
        <v>2.01</v>
      </c>
      <c r="BO33" s="91"/>
      <c r="BP33" s="83"/>
      <c r="BQ33" s="84"/>
    </row>
    <row r="34" s="2" customFormat="1" ht="20" customHeight="1" spans="1:69">
      <c r="A34" s="8">
        <v>8</v>
      </c>
      <c r="B34" s="9" t="s">
        <v>37</v>
      </c>
      <c r="C34" s="8" t="s">
        <v>349</v>
      </c>
      <c r="D34" s="8" t="s">
        <v>350</v>
      </c>
      <c r="E34" s="8" t="s">
        <v>351</v>
      </c>
      <c r="F34" s="6" t="s">
        <v>350</v>
      </c>
      <c r="G34" s="11" t="s">
        <v>46</v>
      </c>
      <c r="H34" s="12" t="s">
        <v>60</v>
      </c>
      <c r="I34" s="33" t="s">
        <v>126</v>
      </c>
      <c r="J34" s="8" t="s">
        <v>61</v>
      </c>
      <c r="K34" s="8" t="s">
        <v>62</v>
      </c>
      <c r="L34" s="28">
        <v>250</v>
      </c>
      <c r="M34" s="28">
        <v>176.544007</v>
      </c>
      <c r="N34" s="29">
        <v>0.706176028</v>
      </c>
      <c r="O34" s="28">
        <v>250</v>
      </c>
      <c r="P34" s="28">
        <v>73.455993</v>
      </c>
      <c r="Q34" s="34">
        <v>0.416077522246337</v>
      </c>
      <c r="R34" s="8" t="s">
        <v>338</v>
      </c>
      <c r="S34" s="8" t="s">
        <v>54</v>
      </c>
      <c r="T34" s="41">
        <v>10.449044</v>
      </c>
      <c r="U34" s="41">
        <v>11.29938</v>
      </c>
      <c r="V34" s="48">
        <v>13.918248</v>
      </c>
      <c r="W34" s="49">
        <v>13.504817</v>
      </c>
      <c r="X34" s="52">
        <v>0</v>
      </c>
      <c r="Y34" s="61">
        <v>35.731152</v>
      </c>
      <c r="Z34" s="52">
        <v>11.423094</v>
      </c>
      <c r="AA34" s="52">
        <v>12.615762</v>
      </c>
      <c r="AB34" s="51">
        <v>12.872193</v>
      </c>
      <c r="AC34" s="51">
        <f t="shared" si="5"/>
        <v>15.693122</v>
      </c>
      <c r="AD34" s="56"/>
      <c r="AE34" s="56"/>
      <c r="AF34" s="60">
        <f t="shared" si="7"/>
        <v>137.506812</v>
      </c>
      <c r="AG34" s="65">
        <f t="shared" si="0"/>
        <v>0.550027248</v>
      </c>
      <c r="AH34" s="71">
        <v>868180.08</v>
      </c>
      <c r="AI34" s="71">
        <v>408270.37</v>
      </c>
      <c r="AJ34" s="71">
        <v>0.47</v>
      </c>
      <c r="AK34" s="71">
        <v>676769.06</v>
      </c>
      <c r="AL34" s="71">
        <v>209299.2</v>
      </c>
      <c r="AM34" s="71">
        <v>0.31</v>
      </c>
      <c r="AN34" s="71">
        <v>120617.29</v>
      </c>
      <c r="AO34" s="71">
        <v>133060.99</v>
      </c>
      <c r="AP34" s="71">
        <v>1.1</v>
      </c>
      <c r="AQ34" s="71">
        <v>54581.69</v>
      </c>
      <c r="AR34" s="71">
        <v>13711.95</v>
      </c>
      <c r="AS34" s="71">
        <v>0.25</v>
      </c>
      <c r="AT34" s="71">
        <v>104735.71</v>
      </c>
      <c r="AU34" s="71">
        <v>152764.11</v>
      </c>
      <c r="AV34" s="71">
        <v>1.46</v>
      </c>
      <c r="AW34" s="71">
        <v>163152.5</v>
      </c>
      <c r="AX34" s="71">
        <v>54791.79</v>
      </c>
      <c r="AY34" s="71">
        <v>0.34</v>
      </c>
      <c r="AZ34" s="71">
        <v>186698.63</v>
      </c>
      <c r="BA34" s="71">
        <v>91013.89</v>
      </c>
      <c r="BB34" s="71">
        <v>0.49</v>
      </c>
      <c r="BC34" s="71">
        <v>39542.95</v>
      </c>
      <c r="BD34" s="71">
        <v>62466.41</v>
      </c>
      <c r="BE34" s="71">
        <v>1.58</v>
      </c>
      <c r="BF34" s="71">
        <v>100030.66</v>
      </c>
      <c r="BG34" s="71">
        <v>63288.19</v>
      </c>
      <c r="BH34" s="71">
        <v>0.63</v>
      </c>
      <c r="BI34" s="71">
        <v>164381.72</v>
      </c>
      <c r="BJ34" s="71">
        <v>184372.33</v>
      </c>
      <c r="BK34" s="71">
        <v>1.12</v>
      </c>
      <c r="BL34" s="71">
        <v>21309.69</v>
      </c>
      <c r="BM34" s="71">
        <v>2028.89</v>
      </c>
      <c r="BN34" s="71">
        <v>0.1</v>
      </c>
      <c r="BO34" s="89">
        <v>0</v>
      </c>
      <c r="BP34" s="89">
        <v>0</v>
      </c>
      <c r="BQ34" s="84"/>
    </row>
    <row r="35" s="2" customFormat="1" ht="20" customHeight="1" spans="1:69">
      <c r="A35" s="8">
        <v>9</v>
      </c>
      <c r="B35" s="9" t="s">
        <v>37</v>
      </c>
      <c r="C35" s="8" t="s">
        <v>352</v>
      </c>
      <c r="D35" s="8" t="s">
        <v>353</v>
      </c>
      <c r="E35" s="8" t="s">
        <v>354</v>
      </c>
      <c r="F35" s="6" t="s">
        <v>355</v>
      </c>
      <c r="G35" s="11" t="s">
        <v>46</v>
      </c>
      <c r="H35" s="12" t="s">
        <v>324</v>
      </c>
      <c r="I35" s="33" t="s">
        <v>126</v>
      </c>
      <c r="J35" s="8" t="s">
        <v>61</v>
      </c>
      <c r="K35" s="8" t="s">
        <v>80</v>
      </c>
      <c r="L35" s="28">
        <v>100</v>
      </c>
      <c r="M35" s="28">
        <v>99.136653</v>
      </c>
      <c r="N35" s="29">
        <v>0.99136653</v>
      </c>
      <c r="O35" s="28">
        <v>100</v>
      </c>
      <c r="P35" s="28">
        <v>0.863347000000005</v>
      </c>
      <c r="Q35" s="34">
        <v>0.00870865591962233</v>
      </c>
      <c r="R35" s="8" t="s">
        <v>338</v>
      </c>
      <c r="S35" s="8" t="s">
        <v>54</v>
      </c>
      <c r="T35" s="41"/>
      <c r="U35" s="41">
        <v>0</v>
      </c>
      <c r="V35" s="48">
        <v>0</v>
      </c>
      <c r="W35" s="49">
        <v>0</v>
      </c>
      <c r="X35" s="52">
        <v>0</v>
      </c>
      <c r="Y35" s="61">
        <v>0</v>
      </c>
      <c r="Z35" s="52">
        <v>0</v>
      </c>
      <c r="AA35" s="52">
        <v>0</v>
      </c>
      <c r="AB35" s="51">
        <v>0</v>
      </c>
      <c r="AC35" s="51">
        <f t="shared" si="5"/>
        <v>0</v>
      </c>
      <c r="AD35" s="56"/>
      <c r="AE35" s="56"/>
      <c r="AF35" s="60">
        <f t="shared" si="7"/>
        <v>0</v>
      </c>
      <c r="AG35" s="65">
        <f t="shared" si="0"/>
        <v>0</v>
      </c>
      <c r="AH35" s="72">
        <v>820000</v>
      </c>
      <c r="AI35" s="72">
        <v>0</v>
      </c>
      <c r="AJ35" s="67">
        <v>0</v>
      </c>
      <c r="AK35" s="72">
        <v>70000</v>
      </c>
      <c r="AL35" s="72">
        <v>0</v>
      </c>
      <c r="AM35" s="67">
        <v>0</v>
      </c>
      <c r="AN35" s="72">
        <v>0</v>
      </c>
      <c r="AO35" s="72">
        <v>0</v>
      </c>
      <c r="AP35" s="67"/>
      <c r="AQ35" s="72">
        <v>20000</v>
      </c>
      <c r="AR35" s="72">
        <v>0</v>
      </c>
      <c r="AS35" s="67">
        <v>0</v>
      </c>
      <c r="AT35" s="72">
        <v>0</v>
      </c>
      <c r="AU35" s="72">
        <v>0</v>
      </c>
      <c r="AV35" s="67"/>
      <c r="AW35" s="72">
        <v>0</v>
      </c>
      <c r="AX35" s="72">
        <v>0</v>
      </c>
      <c r="AY35" s="67"/>
      <c r="AZ35" s="72">
        <v>40000</v>
      </c>
      <c r="BA35" s="72">
        <v>0</v>
      </c>
      <c r="BB35" s="67">
        <v>0</v>
      </c>
      <c r="BC35" s="72">
        <v>0</v>
      </c>
      <c r="BD35" s="72">
        <v>0</v>
      </c>
      <c r="BE35" s="67"/>
      <c r="BF35" s="72">
        <v>0</v>
      </c>
      <c r="BG35" s="72">
        <v>0</v>
      </c>
      <c r="BH35" s="67"/>
      <c r="BI35" s="72">
        <v>50000</v>
      </c>
      <c r="BJ35" s="72">
        <v>0</v>
      </c>
      <c r="BK35" s="67">
        <v>0</v>
      </c>
      <c r="BL35" s="72">
        <v>0</v>
      </c>
      <c r="BM35" s="72">
        <v>0</v>
      </c>
      <c r="BN35" s="81"/>
      <c r="BO35" s="91"/>
      <c r="BP35" s="83"/>
      <c r="BQ35" s="84"/>
    </row>
    <row r="36" s="2" customFormat="1" ht="20" customHeight="1" spans="1:69">
      <c r="A36" s="8">
        <v>10</v>
      </c>
      <c r="B36" s="9" t="s">
        <v>37</v>
      </c>
      <c r="C36" s="8" t="s">
        <v>356</v>
      </c>
      <c r="D36" s="8" t="s">
        <v>357</v>
      </c>
      <c r="E36" s="8" t="s">
        <v>358</v>
      </c>
      <c r="F36" s="6" t="s">
        <v>357</v>
      </c>
      <c r="G36" s="11" t="s">
        <v>46</v>
      </c>
      <c r="H36" s="12" t="s">
        <v>105</v>
      </c>
      <c r="I36" s="33" t="s">
        <v>126</v>
      </c>
      <c r="J36" s="8" t="s">
        <v>106</v>
      </c>
      <c r="K36" s="8" t="s">
        <v>359</v>
      </c>
      <c r="L36" s="28">
        <v>637</v>
      </c>
      <c r="M36" s="28">
        <v>636.848</v>
      </c>
      <c r="N36" s="29">
        <v>0.999761381475667</v>
      </c>
      <c r="O36" s="28">
        <v>2250</v>
      </c>
      <c r="P36" s="28">
        <v>1613.152</v>
      </c>
      <c r="Q36" s="34">
        <v>2.53302514885813</v>
      </c>
      <c r="R36" s="8" t="s">
        <v>264</v>
      </c>
      <c r="S36" s="8" t="s">
        <v>54</v>
      </c>
      <c r="T36" s="41">
        <v>41.976</v>
      </c>
      <c r="U36" s="41">
        <v>0</v>
      </c>
      <c r="V36" s="48">
        <v>0</v>
      </c>
      <c r="W36" s="49">
        <v>0</v>
      </c>
      <c r="X36" s="52">
        <v>0</v>
      </c>
      <c r="Y36" s="61">
        <v>0</v>
      </c>
      <c r="Z36" s="52">
        <v>64.159</v>
      </c>
      <c r="AA36" s="52">
        <v>0</v>
      </c>
      <c r="AB36" s="51">
        <v>240</v>
      </c>
      <c r="AC36" s="51">
        <f t="shared" si="5"/>
        <v>0</v>
      </c>
      <c r="AD36" s="56"/>
      <c r="AE36" s="56"/>
      <c r="AF36" s="60">
        <f t="shared" si="7"/>
        <v>346.135</v>
      </c>
      <c r="AG36" s="65">
        <f t="shared" si="0"/>
        <v>0.153837777777778</v>
      </c>
      <c r="AH36" s="71">
        <v>6125750.24</v>
      </c>
      <c r="AI36" s="71">
        <v>503520</v>
      </c>
      <c r="AJ36" s="71">
        <v>0.08</v>
      </c>
      <c r="AK36" s="71">
        <v>3593370.96</v>
      </c>
      <c r="AL36" s="71">
        <v>127030</v>
      </c>
      <c r="AM36" s="71">
        <v>0.04</v>
      </c>
      <c r="AN36" s="71">
        <v>2846589.91</v>
      </c>
      <c r="AO36" s="71">
        <v>200000</v>
      </c>
      <c r="AP36" s="71">
        <v>0.07</v>
      </c>
      <c r="AQ36" s="71">
        <v>1575427.37</v>
      </c>
      <c r="AR36" s="71">
        <v>513440</v>
      </c>
      <c r="AS36" s="71">
        <v>0.33</v>
      </c>
      <c r="AT36" s="71">
        <v>1018430.68</v>
      </c>
      <c r="AU36" s="71">
        <v>214480</v>
      </c>
      <c r="AV36" s="71">
        <v>0.21</v>
      </c>
      <c r="AW36" s="71">
        <v>1311025.56</v>
      </c>
      <c r="AX36" s="71">
        <v>300000</v>
      </c>
      <c r="AY36" s="71">
        <v>0.23</v>
      </c>
      <c r="AZ36" s="71">
        <v>2162037.95</v>
      </c>
      <c r="BA36" s="71">
        <v>344000</v>
      </c>
      <c r="BB36" s="71">
        <v>0.16</v>
      </c>
      <c r="BC36" s="71">
        <v>578261.22</v>
      </c>
      <c r="BD36" s="71">
        <v>200000</v>
      </c>
      <c r="BE36" s="71">
        <v>0.35</v>
      </c>
      <c r="BF36" s="71">
        <v>781375.83</v>
      </c>
      <c r="BG36" s="71">
        <v>200000</v>
      </c>
      <c r="BH36" s="71">
        <v>0.26</v>
      </c>
      <c r="BI36" s="71">
        <v>1992863.57</v>
      </c>
      <c r="BJ36" s="71">
        <v>608000</v>
      </c>
      <c r="BK36" s="71">
        <v>0.31</v>
      </c>
      <c r="BL36" s="71">
        <v>514866.73</v>
      </c>
      <c r="BM36" s="71">
        <v>250880</v>
      </c>
      <c r="BN36" s="71">
        <v>0.49</v>
      </c>
      <c r="BO36" s="91"/>
      <c r="BP36" s="83"/>
      <c r="BQ36" s="84"/>
    </row>
    <row r="37" s="2" customFormat="1" ht="20" customHeight="1" spans="1:69">
      <c r="A37" s="8">
        <v>11</v>
      </c>
      <c r="B37" s="9" t="s">
        <v>37</v>
      </c>
      <c r="C37" s="22" t="s">
        <v>360</v>
      </c>
      <c r="D37" s="22" t="s">
        <v>361</v>
      </c>
      <c r="E37" s="8" t="s">
        <v>362</v>
      </c>
      <c r="F37" s="6" t="s">
        <v>361</v>
      </c>
      <c r="G37" s="8" t="s">
        <v>46</v>
      </c>
      <c r="H37" s="8" t="s">
        <v>60</v>
      </c>
      <c r="I37" s="33" t="s">
        <v>126</v>
      </c>
      <c r="J37" s="8" t="s">
        <v>61</v>
      </c>
      <c r="K37" s="8" t="s">
        <v>62</v>
      </c>
      <c r="L37" s="28"/>
      <c r="M37" s="28"/>
      <c r="N37" s="29"/>
      <c r="O37" s="28">
        <v>240</v>
      </c>
      <c r="P37" s="28">
        <v>240</v>
      </c>
      <c r="Q37" s="34" t="e">
        <v>#DIV/0!</v>
      </c>
      <c r="R37" s="8" t="s">
        <v>264</v>
      </c>
      <c r="S37" s="8" t="s">
        <v>54</v>
      </c>
      <c r="T37" s="41"/>
      <c r="U37" s="41">
        <v>0</v>
      </c>
      <c r="V37" s="48"/>
      <c r="W37" s="49">
        <v>0</v>
      </c>
      <c r="X37" s="52"/>
      <c r="Y37" s="61">
        <v>0</v>
      </c>
      <c r="Z37" s="52">
        <v>0</v>
      </c>
      <c r="AA37" s="52">
        <v>0</v>
      </c>
      <c r="AB37" s="51">
        <v>0</v>
      </c>
      <c r="AC37" s="51">
        <f t="shared" si="5"/>
        <v>0</v>
      </c>
      <c r="AD37" s="56"/>
      <c r="AE37" s="56"/>
      <c r="AF37" s="60">
        <f t="shared" si="7"/>
        <v>0</v>
      </c>
      <c r="AG37" s="65">
        <f t="shared" si="0"/>
        <v>0</v>
      </c>
      <c r="AH37" s="72">
        <v>0</v>
      </c>
      <c r="AI37" s="72">
        <v>0</v>
      </c>
      <c r="AJ37" s="67" t="e">
        <f>AI37/AH37</f>
        <v>#DIV/0!</v>
      </c>
      <c r="AK37" s="72">
        <v>0</v>
      </c>
      <c r="AL37" s="72">
        <v>0</v>
      </c>
      <c r="AM37" s="67" t="e">
        <f>AL37/AK37</f>
        <v>#DIV/0!</v>
      </c>
      <c r="AN37" s="72">
        <v>0</v>
      </c>
      <c r="AO37" s="72">
        <v>0</v>
      </c>
      <c r="AP37" s="67" t="e">
        <f>AO37/AN37</f>
        <v>#DIV/0!</v>
      </c>
      <c r="AQ37" s="72">
        <v>0</v>
      </c>
      <c r="AR37" s="72">
        <v>0</v>
      </c>
      <c r="AS37" s="67" t="e">
        <f>AR37/AQ37</f>
        <v>#DIV/0!</v>
      </c>
      <c r="AT37" s="72">
        <v>0</v>
      </c>
      <c r="AU37" s="72">
        <v>0</v>
      </c>
      <c r="AV37" s="67" t="e">
        <f>AU37/AT37</f>
        <v>#DIV/0!</v>
      </c>
      <c r="AW37" s="72">
        <v>0</v>
      </c>
      <c r="AX37" s="72">
        <v>0</v>
      </c>
      <c r="AY37" s="67" t="e">
        <f>AX37/AW37</f>
        <v>#DIV/0!</v>
      </c>
      <c r="AZ37" s="72">
        <v>0</v>
      </c>
      <c r="BA37" s="72">
        <v>0</v>
      </c>
      <c r="BB37" s="67" t="e">
        <f>BA37/AZ37</f>
        <v>#DIV/0!</v>
      </c>
      <c r="BC37" s="72">
        <v>0</v>
      </c>
      <c r="BD37" s="72">
        <v>0</v>
      </c>
      <c r="BE37" s="67" t="e">
        <f>BD37/BC37</f>
        <v>#DIV/0!</v>
      </c>
      <c r="BF37" s="72">
        <v>0</v>
      </c>
      <c r="BG37" s="72">
        <v>0</v>
      </c>
      <c r="BH37" s="67" t="e">
        <f>BG37/BF37</f>
        <v>#DIV/0!</v>
      </c>
      <c r="BI37" s="72">
        <v>0</v>
      </c>
      <c r="BJ37" s="72">
        <v>0</v>
      </c>
      <c r="BK37" s="67" t="e">
        <f>BJ37/BI37</f>
        <v>#DIV/0!</v>
      </c>
      <c r="BL37" s="72">
        <v>0</v>
      </c>
      <c r="BM37" s="72">
        <v>0</v>
      </c>
      <c r="BN37" s="81" t="e">
        <f>BM37/BL37</f>
        <v>#DIV/0!</v>
      </c>
      <c r="BO37" s="91"/>
      <c r="BP37" s="83"/>
      <c r="BQ37" s="84"/>
    </row>
    <row r="38" s="2" customFormat="1" ht="20" customHeight="1" spans="1:69">
      <c r="A38" s="8">
        <v>12</v>
      </c>
      <c r="B38" s="9" t="s">
        <v>37</v>
      </c>
      <c r="C38" s="22" t="s">
        <v>363</v>
      </c>
      <c r="D38" s="22" t="s">
        <v>364</v>
      </c>
      <c r="E38" s="8" t="s">
        <v>365</v>
      </c>
      <c r="F38" s="6" t="s">
        <v>364</v>
      </c>
      <c r="G38" s="11" t="s">
        <v>46</v>
      </c>
      <c r="H38" s="8" t="s">
        <v>60</v>
      </c>
      <c r="I38" s="33" t="s">
        <v>126</v>
      </c>
      <c r="J38" s="8" t="s">
        <v>61</v>
      </c>
      <c r="K38" s="8" t="s">
        <v>62</v>
      </c>
      <c r="L38" s="28"/>
      <c r="M38" s="28"/>
      <c r="N38" s="29"/>
      <c r="O38" s="28">
        <v>300</v>
      </c>
      <c r="P38" s="28">
        <v>300</v>
      </c>
      <c r="Q38" s="34" t="e">
        <v>#DIV/0!</v>
      </c>
      <c r="R38" s="8" t="s">
        <v>264</v>
      </c>
      <c r="S38" s="8" t="s">
        <v>54</v>
      </c>
      <c r="T38" s="41"/>
      <c r="U38" s="41">
        <v>0</v>
      </c>
      <c r="V38" s="48"/>
      <c r="W38" s="49">
        <v>0</v>
      </c>
      <c r="X38" s="52"/>
      <c r="Y38" s="61">
        <v>0</v>
      </c>
      <c r="Z38" s="52">
        <v>0</v>
      </c>
      <c r="AA38" s="52">
        <v>0</v>
      </c>
      <c r="AB38" s="51">
        <v>0</v>
      </c>
      <c r="AC38" s="51">
        <f t="shared" si="5"/>
        <v>0</v>
      </c>
      <c r="AD38" s="56"/>
      <c r="AE38" s="56"/>
      <c r="AF38" s="60">
        <f t="shared" si="7"/>
        <v>0</v>
      </c>
      <c r="AG38" s="65">
        <f t="shared" si="0"/>
        <v>0</v>
      </c>
      <c r="AH38" s="73">
        <v>1044190.22</v>
      </c>
      <c r="AI38" s="73">
        <v>0</v>
      </c>
      <c r="AJ38" s="74">
        <v>0</v>
      </c>
      <c r="AK38" s="73">
        <v>372107.39</v>
      </c>
      <c r="AL38" s="73">
        <v>0</v>
      </c>
      <c r="AM38" s="74">
        <v>0</v>
      </c>
      <c r="AN38" s="73">
        <v>368524.83</v>
      </c>
      <c r="AO38" s="73">
        <v>0</v>
      </c>
      <c r="AP38" s="74">
        <v>0</v>
      </c>
      <c r="AQ38" s="73">
        <v>196507.08</v>
      </c>
      <c r="AR38" s="73">
        <v>0</v>
      </c>
      <c r="AS38" s="74">
        <v>0</v>
      </c>
      <c r="AT38" s="73">
        <v>144955.19</v>
      </c>
      <c r="AU38" s="73">
        <v>0</v>
      </c>
      <c r="AV38" s="74">
        <v>0</v>
      </c>
      <c r="AW38" s="73">
        <v>174289.32</v>
      </c>
      <c r="AX38" s="73">
        <v>0</v>
      </c>
      <c r="AY38" s="74">
        <v>0</v>
      </c>
      <c r="AZ38" s="73">
        <v>284736.07</v>
      </c>
      <c r="BA38" s="73">
        <v>0</v>
      </c>
      <c r="BB38" s="74">
        <v>0</v>
      </c>
      <c r="BC38" s="73">
        <v>65499.64</v>
      </c>
      <c r="BD38" s="73">
        <v>0</v>
      </c>
      <c r="BE38" s="74">
        <v>0</v>
      </c>
      <c r="BF38" s="73">
        <v>85105.47</v>
      </c>
      <c r="BG38" s="73">
        <v>0</v>
      </c>
      <c r="BH38" s="74">
        <v>0</v>
      </c>
      <c r="BI38" s="73">
        <v>215128.36</v>
      </c>
      <c r="BJ38" s="73">
        <v>0</v>
      </c>
      <c r="BK38" s="74">
        <v>0</v>
      </c>
      <c r="BL38" s="73">
        <v>48956.44</v>
      </c>
      <c r="BM38" s="73">
        <v>0</v>
      </c>
      <c r="BN38" s="74">
        <v>0</v>
      </c>
      <c r="BO38" s="73">
        <v>0</v>
      </c>
      <c r="BP38" s="73">
        <v>0</v>
      </c>
      <c r="BQ38" s="74"/>
    </row>
    <row r="39" s="2" customFormat="1" ht="20" customHeight="1" spans="1:69">
      <c r="A39" s="8">
        <v>13</v>
      </c>
      <c r="B39" s="9" t="s">
        <v>37</v>
      </c>
      <c r="C39" s="22" t="s">
        <v>366</v>
      </c>
      <c r="D39" s="22" t="s">
        <v>367</v>
      </c>
      <c r="E39" s="8" t="s">
        <v>368</v>
      </c>
      <c r="F39" s="6" t="s">
        <v>367</v>
      </c>
      <c r="G39" s="11" t="s">
        <v>369</v>
      </c>
      <c r="H39" s="8" t="s">
        <v>60</v>
      </c>
      <c r="I39" s="33" t="s">
        <v>126</v>
      </c>
      <c r="J39" s="8" t="s">
        <v>61</v>
      </c>
      <c r="K39" s="8" t="s">
        <v>62</v>
      </c>
      <c r="L39" s="28"/>
      <c r="M39" s="28"/>
      <c r="N39" s="29"/>
      <c r="O39" s="28">
        <v>300</v>
      </c>
      <c r="P39" s="28">
        <v>300</v>
      </c>
      <c r="Q39" s="34" t="e">
        <v>#DIV/0!</v>
      </c>
      <c r="R39" s="8" t="s">
        <v>264</v>
      </c>
      <c r="S39" s="8" t="s">
        <v>54</v>
      </c>
      <c r="T39" s="41"/>
      <c r="U39" s="41">
        <v>0</v>
      </c>
      <c r="V39" s="48"/>
      <c r="W39" s="49">
        <v>0</v>
      </c>
      <c r="X39" s="52"/>
      <c r="Y39" s="61">
        <v>0</v>
      </c>
      <c r="Z39" s="52">
        <v>0</v>
      </c>
      <c r="AA39" s="52">
        <v>0</v>
      </c>
      <c r="AB39" s="51">
        <v>0</v>
      </c>
      <c r="AC39" s="51">
        <f t="shared" si="5"/>
        <v>0</v>
      </c>
      <c r="AD39" s="56"/>
      <c r="AE39" s="56"/>
      <c r="AF39" s="60">
        <f t="shared" si="7"/>
        <v>0</v>
      </c>
      <c r="AG39" s="65">
        <f t="shared" si="0"/>
        <v>0</v>
      </c>
      <c r="AH39" s="75">
        <v>1044190.22</v>
      </c>
      <c r="AI39" s="75">
        <v>0</v>
      </c>
      <c r="AJ39" s="75">
        <v>0</v>
      </c>
      <c r="AK39" s="75">
        <v>372107.39</v>
      </c>
      <c r="AL39" s="75">
        <v>0</v>
      </c>
      <c r="AM39" s="75">
        <v>0</v>
      </c>
      <c r="AN39" s="75">
        <v>368524.83</v>
      </c>
      <c r="AO39" s="75">
        <v>0</v>
      </c>
      <c r="AP39" s="75">
        <v>0</v>
      </c>
      <c r="AQ39" s="75">
        <v>196507.08</v>
      </c>
      <c r="AR39" s="75">
        <v>0</v>
      </c>
      <c r="AS39" s="75">
        <v>0</v>
      </c>
      <c r="AT39" s="75">
        <v>144955.19</v>
      </c>
      <c r="AU39" s="75">
        <v>0</v>
      </c>
      <c r="AV39" s="75">
        <v>0</v>
      </c>
      <c r="AW39" s="75">
        <v>174289.32</v>
      </c>
      <c r="AX39" s="75">
        <v>0</v>
      </c>
      <c r="AY39" s="75">
        <v>0</v>
      </c>
      <c r="AZ39" s="75">
        <v>284736.07</v>
      </c>
      <c r="BA39" s="75">
        <v>0</v>
      </c>
      <c r="BB39" s="75">
        <v>0</v>
      </c>
      <c r="BC39" s="75">
        <v>65499.64</v>
      </c>
      <c r="BD39" s="75">
        <v>0</v>
      </c>
      <c r="BE39" s="75">
        <v>0</v>
      </c>
      <c r="BF39" s="75">
        <v>85105.47</v>
      </c>
      <c r="BG39" s="75">
        <v>0</v>
      </c>
      <c r="BH39" s="75">
        <v>0</v>
      </c>
      <c r="BI39" s="75">
        <v>215128.36</v>
      </c>
      <c r="BJ39" s="75">
        <v>0</v>
      </c>
      <c r="BK39" s="75">
        <v>0</v>
      </c>
      <c r="BL39" s="75">
        <v>48956.44</v>
      </c>
      <c r="BM39" s="75">
        <v>0</v>
      </c>
      <c r="BN39" s="75">
        <v>0</v>
      </c>
      <c r="BO39" s="92">
        <v>0</v>
      </c>
      <c r="BP39" s="92">
        <v>0</v>
      </c>
      <c r="BQ39" s="84"/>
    </row>
    <row r="40" s="2" customFormat="1" ht="20" customHeight="1" spans="1:69">
      <c r="A40" s="8">
        <v>14</v>
      </c>
      <c r="B40" s="9" t="s">
        <v>37</v>
      </c>
      <c r="C40" s="22" t="s">
        <v>370</v>
      </c>
      <c r="D40" s="22" t="s">
        <v>371</v>
      </c>
      <c r="E40" s="8" t="s">
        <v>372</v>
      </c>
      <c r="F40" s="6" t="s">
        <v>371</v>
      </c>
      <c r="G40" s="8"/>
      <c r="H40" s="8" t="s">
        <v>185</v>
      </c>
      <c r="I40" s="8"/>
      <c r="J40" s="8" t="s">
        <v>373</v>
      </c>
      <c r="K40" s="8" t="s">
        <v>374</v>
      </c>
      <c r="L40" s="28"/>
      <c r="M40" s="28"/>
      <c r="N40" s="29"/>
      <c r="O40" s="28">
        <v>95</v>
      </c>
      <c r="P40" s="28"/>
      <c r="Q40" s="34"/>
      <c r="R40" s="8" t="s">
        <v>264</v>
      </c>
      <c r="S40" s="8" t="s">
        <v>54</v>
      </c>
      <c r="T40" s="41"/>
      <c r="U40" s="41"/>
      <c r="V40" s="48"/>
      <c r="W40" s="49"/>
      <c r="X40" s="52"/>
      <c r="Y40" s="61">
        <v>0</v>
      </c>
      <c r="Z40" s="52">
        <v>0</v>
      </c>
      <c r="AA40" s="52">
        <v>0</v>
      </c>
      <c r="AB40" s="51">
        <v>0</v>
      </c>
      <c r="AC40" s="51">
        <f t="shared" si="5"/>
        <v>0</v>
      </c>
      <c r="AD40" s="56"/>
      <c r="AE40" s="56"/>
      <c r="AF40" s="60">
        <f t="shared" si="7"/>
        <v>0</v>
      </c>
      <c r="AG40" s="65"/>
      <c r="AH40" s="76"/>
      <c r="AI40" s="76"/>
      <c r="AJ40" s="76"/>
      <c r="AK40" s="77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93"/>
      <c r="BO40" s="94"/>
      <c r="BP40" s="84"/>
      <c r="BQ40" s="84"/>
    </row>
    <row r="41" s="1" customFormat="1" ht="20" customHeight="1" spans="1:69">
      <c r="A41" s="15"/>
      <c r="B41" s="14"/>
      <c r="C41" s="19" t="s">
        <v>375</v>
      </c>
      <c r="D41" s="15" t="s">
        <v>376</v>
      </c>
      <c r="E41" s="15" t="s">
        <v>377</v>
      </c>
      <c r="F41" s="23"/>
      <c r="G41" s="23"/>
      <c r="H41" s="23"/>
      <c r="I41" s="23"/>
      <c r="J41" s="23"/>
      <c r="K41" s="15" t="e">
        <v>#N/A</v>
      </c>
      <c r="L41" s="30">
        <v>127.72</v>
      </c>
      <c r="M41" s="30">
        <v>127.25322</v>
      </c>
      <c r="N41" s="31">
        <v>0.996345286564359</v>
      </c>
      <c r="O41" s="30"/>
      <c r="P41" s="30"/>
      <c r="Q41" s="43"/>
      <c r="R41" s="8" t="s">
        <v>264</v>
      </c>
      <c r="S41" s="15"/>
      <c r="T41" s="44"/>
      <c r="U41" s="44">
        <v>0</v>
      </c>
      <c r="V41" s="45"/>
      <c r="W41" s="46">
        <v>0</v>
      </c>
      <c r="X41" s="51"/>
      <c r="Y41" s="51"/>
      <c r="Z41" s="51"/>
      <c r="AA41" s="51"/>
      <c r="AB41" s="51">
        <v>0</v>
      </c>
      <c r="AC41" s="51">
        <f t="shared" si="5"/>
        <v>0</v>
      </c>
      <c r="AD41" s="51"/>
      <c r="AE41" s="51"/>
      <c r="AF41" s="60">
        <v>0</v>
      </c>
      <c r="AG41" s="68">
        <v>0</v>
      </c>
      <c r="AH41" s="78"/>
      <c r="AI41" s="78"/>
      <c r="AJ41" s="78"/>
      <c r="AK41" s="79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95"/>
      <c r="BO41" s="96"/>
      <c r="BP41" s="16"/>
      <c r="BQ41" s="16"/>
    </row>
    <row r="42" spans="34:66">
      <c r="AH42" s="1"/>
      <c r="AI42" s="1"/>
      <c r="AJ42" s="1"/>
      <c r="AK42" s="80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customFormat="1" spans="12:12">
      <c r="L43" s="35"/>
    </row>
    <row r="45" spans="32:32">
      <c r="AF45">
        <v>1021.7711</v>
      </c>
    </row>
  </sheetData>
  <sortState ref="A6:BO24">
    <sortCondition ref="E6:E24"/>
  </sortState>
  <mergeCells count="15">
    <mergeCell ref="A1:S1"/>
    <mergeCell ref="A2:S2"/>
    <mergeCell ref="AH3:AJ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  <mergeCell ref="C4:F4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2.2集团结算-结算地市</vt:lpstr>
      <vt:lpstr>2.3省内结算明细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吕阳燕/财务部/Zmcc</dc:creator>
  <cp:lastModifiedBy>袋</cp:lastModifiedBy>
  <dcterms:created xsi:type="dcterms:W3CDTF">2017-03-22T06:41:00Z</dcterms:created>
  <cp:lastPrinted>2020-02-26T04:37:00Z</cp:lastPrinted>
  <dcterms:modified xsi:type="dcterms:W3CDTF">2024-12-04T01:50:06Z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F359C512BBB34999BB4B303751D9A09B</vt:lpwstr>
  </property>
</Properties>
</file>