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Spruce_up\T-Face\Mesure A-Ci 2018\Mesures - Copie\2018-07-18-SAB_T10_300\"/>
    </mc:Choice>
  </mc:AlternateContent>
  <bookViews>
    <workbookView xWindow="240" yWindow="15" windowWidth="16095" windowHeight="9660"/>
  </bookViews>
  <sheets>
    <sheet name="Measurements" sheetId="1" r:id="rId1"/>
    <sheet name="Remarks" sheetId="2" r:id="rId2"/>
  </sheets>
  <calcPr calcId="162913"/>
</workbook>
</file>

<file path=xl/calcChain.xml><?xml version="1.0" encoding="utf-8"?>
<calcChain xmlns="http://schemas.openxmlformats.org/spreadsheetml/2006/main">
  <c r="AO34" i="1" l="1"/>
  <c r="AN34" i="1"/>
  <c r="AL34" i="1"/>
  <c r="AM34" i="1" s="1"/>
  <c r="R34" i="1" s="1"/>
  <c r="S34" i="1" s="1"/>
  <c r="T34" i="1" s="1"/>
  <c r="AB34" i="1" s="1"/>
  <c r="AK34" i="1"/>
  <c r="AI34" i="1"/>
  <c r="H34" i="1" s="1"/>
  <c r="X34" i="1"/>
  <c r="W34" i="1"/>
  <c r="V34" i="1"/>
  <c r="O34" i="1"/>
  <c r="M34" i="1"/>
  <c r="J34" i="1"/>
  <c r="I34" i="1"/>
  <c r="AO33" i="1"/>
  <c r="AN33" i="1"/>
  <c r="AM33" i="1"/>
  <c r="AL33" i="1"/>
  <c r="AK33" i="1"/>
  <c r="AI33" i="1"/>
  <c r="X33" i="1"/>
  <c r="W33" i="1"/>
  <c r="V33" i="1"/>
  <c r="R33" i="1"/>
  <c r="O33" i="1"/>
  <c r="J33" i="1"/>
  <c r="AO32" i="1"/>
  <c r="AN32" i="1"/>
  <c r="AM32" i="1" s="1"/>
  <c r="R32" i="1" s="1"/>
  <c r="AL32" i="1"/>
  <c r="AK32" i="1"/>
  <c r="AI32" i="1" s="1"/>
  <c r="AJ32" i="1"/>
  <c r="X32" i="1"/>
  <c r="W32" i="1"/>
  <c r="V32" i="1" s="1"/>
  <c r="O32" i="1"/>
  <c r="AO31" i="1"/>
  <c r="AN31" i="1"/>
  <c r="AL31" i="1"/>
  <c r="AM31" i="1" s="1"/>
  <c r="R31" i="1" s="1"/>
  <c r="AK31" i="1"/>
  <c r="AI31" i="1" s="1"/>
  <c r="X31" i="1"/>
  <c r="W31" i="1"/>
  <c r="V31" i="1" s="1"/>
  <c r="O31" i="1"/>
  <c r="H31" i="1"/>
  <c r="Z31" i="1" s="1"/>
  <c r="AO30" i="1"/>
  <c r="AN30" i="1"/>
  <c r="AL30" i="1"/>
  <c r="AM30" i="1" s="1"/>
  <c r="R30" i="1" s="1"/>
  <c r="S30" i="1" s="1"/>
  <c r="T30" i="1" s="1"/>
  <c r="AB30" i="1" s="1"/>
  <c r="AK30" i="1"/>
  <c r="AI30" i="1"/>
  <c r="H30" i="1" s="1"/>
  <c r="X30" i="1"/>
  <c r="W30" i="1"/>
  <c r="V30" i="1"/>
  <c r="O30" i="1"/>
  <c r="M30" i="1"/>
  <c r="J30" i="1"/>
  <c r="I30" i="1"/>
  <c r="AO29" i="1"/>
  <c r="AN29" i="1"/>
  <c r="AM29" i="1"/>
  <c r="AL29" i="1"/>
  <c r="AK29" i="1"/>
  <c r="AI29" i="1"/>
  <c r="X29" i="1"/>
  <c r="W29" i="1"/>
  <c r="V29" i="1"/>
  <c r="R29" i="1"/>
  <c r="O29" i="1"/>
  <c r="J29" i="1"/>
  <c r="AO28" i="1"/>
  <c r="AN28" i="1"/>
  <c r="AM28" i="1" s="1"/>
  <c r="R28" i="1" s="1"/>
  <c r="AL28" i="1"/>
  <c r="AK28" i="1"/>
  <c r="AI28" i="1" s="1"/>
  <c r="AJ28" i="1"/>
  <c r="X28" i="1"/>
  <c r="W28" i="1"/>
  <c r="V28" i="1" s="1"/>
  <c r="O28" i="1"/>
  <c r="AO27" i="1"/>
  <c r="AN27" i="1"/>
  <c r="AL27" i="1"/>
  <c r="AM27" i="1" s="1"/>
  <c r="AK27" i="1"/>
  <c r="AI27" i="1" s="1"/>
  <c r="X27" i="1"/>
  <c r="W27" i="1"/>
  <c r="O27" i="1"/>
  <c r="H27" i="1"/>
  <c r="Z27" i="1" s="1"/>
  <c r="AO26" i="1"/>
  <c r="AN26" i="1"/>
  <c r="AL26" i="1"/>
  <c r="AM26" i="1" s="1"/>
  <c r="R26" i="1" s="1"/>
  <c r="AK26" i="1"/>
  <c r="AI26" i="1"/>
  <c r="H26" i="1" s="1"/>
  <c r="X26" i="1"/>
  <c r="W26" i="1"/>
  <c r="V26" i="1"/>
  <c r="O26" i="1"/>
  <c r="M26" i="1"/>
  <c r="J26" i="1"/>
  <c r="I26" i="1"/>
  <c r="AO25" i="1"/>
  <c r="AN25" i="1"/>
  <c r="AM25" i="1"/>
  <c r="AL25" i="1"/>
  <c r="AK25" i="1"/>
  <c r="AI25" i="1"/>
  <c r="X25" i="1"/>
  <c r="W25" i="1"/>
  <c r="V25" i="1"/>
  <c r="R25" i="1"/>
  <c r="O25" i="1"/>
  <c r="J25" i="1"/>
  <c r="AO24" i="1"/>
  <c r="AN24" i="1"/>
  <c r="AM24" i="1" s="1"/>
  <c r="R24" i="1" s="1"/>
  <c r="AL24" i="1"/>
  <c r="AK24" i="1"/>
  <c r="AI24" i="1" s="1"/>
  <c r="X24" i="1"/>
  <c r="W24" i="1"/>
  <c r="V24" i="1" s="1"/>
  <c r="O24" i="1"/>
  <c r="AO23" i="1"/>
  <c r="AN23" i="1"/>
  <c r="AL23" i="1"/>
  <c r="AM23" i="1" s="1"/>
  <c r="AK23" i="1"/>
  <c r="AI23" i="1" s="1"/>
  <c r="M23" i="1" s="1"/>
  <c r="X23" i="1"/>
  <c r="W23" i="1"/>
  <c r="V23" i="1" s="1"/>
  <c r="O23" i="1"/>
  <c r="I23" i="1"/>
  <c r="AO22" i="1"/>
  <c r="AN22" i="1"/>
  <c r="AM22" i="1"/>
  <c r="R22" i="1" s="1"/>
  <c r="AL22" i="1"/>
  <c r="AK22" i="1"/>
  <c r="AI22" i="1"/>
  <c r="X22" i="1"/>
  <c r="W22" i="1"/>
  <c r="V22" i="1"/>
  <c r="O22" i="1"/>
  <c r="J22" i="1"/>
  <c r="AO21" i="1"/>
  <c r="AN21" i="1"/>
  <c r="AM21" i="1"/>
  <c r="R21" i="1" s="1"/>
  <c r="AL21" i="1"/>
  <c r="AK21" i="1"/>
  <c r="AI21" i="1"/>
  <c r="X21" i="1"/>
  <c r="W21" i="1"/>
  <c r="V21" i="1" s="1"/>
  <c r="O21" i="1"/>
  <c r="AO20" i="1"/>
  <c r="AN20" i="1"/>
  <c r="AM20" i="1" s="1"/>
  <c r="AL20" i="1"/>
  <c r="AK20" i="1"/>
  <c r="AI20" i="1" s="1"/>
  <c r="H20" i="1" s="1"/>
  <c r="AJ20" i="1"/>
  <c r="X20" i="1"/>
  <c r="W20" i="1"/>
  <c r="V20" i="1" s="1"/>
  <c r="O20" i="1"/>
  <c r="AO19" i="1"/>
  <c r="R19" i="1" s="1"/>
  <c r="AN19" i="1"/>
  <c r="AL19" i="1"/>
  <c r="AM19" i="1" s="1"/>
  <c r="AK19" i="1"/>
  <c r="AI19" i="1" s="1"/>
  <c r="M19" i="1" s="1"/>
  <c r="AJ19" i="1"/>
  <c r="X19" i="1"/>
  <c r="W19" i="1"/>
  <c r="V19" i="1" s="1"/>
  <c r="O19" i="1"/>
  <c r="H19" i="1"/>
  <c r="Z19" i="1" s="1"/>
  <c r="AO18" i="1"/>
  <c r="AN18" i="1"/>
  <c r="AL18" i="1"/>
  <c r="AM18" i="1" s="1"/>
  <c r="R18" i="1" s="1"/>
  <c r="AK18" i="1"/>
  <c r="AI18" i="1"/>
  <c r="H18" i="1" s="1"/>
  <c r="X18" i="1"/>
  <c r="W18" i="1"/>
  <c r="V18" i="1"/>
  <c r="O18" i="1"/>
  <c r="M18" i="1"/>
  <c r="J18" i="1"/>
  <c r="I18" i="1"/>
  <c r="AO17" i="1"/>
  <c r="AN17" i="1"/>
  <c r="AM17" i="1"/>
  <c r="AL17" i="1"/>
  <c r="AK17" i="1"/>
  <c r="AI17" i="1"/>
  <c r="M17" i="1" s="1"/>
  <c r="X17" i="1"/>
  <c r="W17" i="1"/>
  <c r="V17" i="1"/>
  <c r="R17" i="1"/>
  <c r="O17" i="1"/>
  <c r="J17" i="1"/>
  <c r="S19" i="1" l="1"/>
  <c r="T19" i="1" s="1"/>
  <c r="S18" i="1"/>
  <c r="T18" i="1" s="1"/>
  <c r="Z20" i="1"/>
  <c r="Z18" i="1"/>
  <c r="P19" i="1"/>
  <c r="N19" i="1" s="1"/>
  <c r="Q19" i="1" s="1"/>
  <c r="M25" i="1"/>
  <c r="I25" i="1"/>
  <c r="H25" i="1"/>
  <c r="AJ25" i="1"/>
  <c r="I19" i="1"/>
  <c r="H22" i="1"/>
  <c r="S22" i="1" s="1"/>
  <c r="T22" i="1" s="1"/>
  <c r="AJ22" i="1"/>
  <c r="M22" i="1"/>
  <c r="Z26" i="1"/>
  <c r="J28" i="1"/>
  <c r="M28" i="1"/>
  <c r="I28" i="1"/>
  <c r="H28" i="1"/>
  <c r="M29" i="1"/>
  <c r="I29" i="1"/>
  <c r="H29" i="1"/>
  <c r="S29" i="1" s="1"/>
  <c r="T29" i="1" s="1"/>
  <c r="AJ29" i="1"/>
  <c r="U34" i="1"/>
  <c r="Y34" i="1" s="1"/>
  <c r="AJ18" i="1"/>
  <c r="J19" i="1"/>
  <c r="R23" i="1"/>
  <c r="AJ27" i="1"/>
  <c r="J27" i="1"/>
  <c r="M27" i="1"/>
  <c r="I27" i="1"/>
  <c r="AA30" i="1"/>
  <c r="P30" i="1"/>
  <c r="N30" i="1" s="1"/>
  <c r="Q30" i="1" s="1"/>
  <c r="K30" i="1" s="1"/>
  <c r="L30" i="1" s="1"/>
  <c r="Z30" i="1"/>
  <c r="AC30" i="1" s="1"/>
  <c r="J32" i="1"/>
  <c r="M32" i="1"/>
  <c r="I32" i="1"/>
  <c r="H32" i="1"/>
  <c r="M33" i="1"/>
  <c r="I33" i="1"/>
  <c r="H33" i="1"/>
  <c r="S33" i="1" s="1"/>
  <c r="T33" i="1" s="1"/>
  <c r="AJ33" i="1"/>
  <c r="M21" i="1"/>
  <c r="I21" i="1"/>
  <c r="H21" i="1"/>
  <c r="J24" i="1"/>
  <c r="M24" i="1"/>
  <c r="I24" i="1"/>
  <c r="H24" i="1"/>
  <c r="U30" i="1"/>
  <c r="Y30" i="1" s="1"/>
  <c r="S31" i="1"/>
  <c r="T31" i="1" s="1"/>
  <c r="AJ17" i="1"/>
  <c r="J20" i="1"/>
  <c r="M20" i="1"/>
  <c r="I20" i="1"/>
  <c r="J21" i="1"/>
  <c r="AJ21" i="1"/>
  <c r="AJ23" i="1"/>
  <c r="J23" i="1"/>
  <c r="H17" i="1"/>
  <c r="S17" i="1" s="1"/>
  <c r="T17" i="1" s="1"/>
  <c r="I17" i="1"/>
  <c r="R20" i="1"/>
  <c r="I22" i="1"/>
  <c r="H23" i="1"/>
  <c r="AJ24" i="1"/>
  <c r="S26" i="1"/>
  <c r="T26" i="1" s="1"/>
  <c r="AA26" i="1" s="1"/>
  <c r="V27" i="1"/>
  <c r="R27" i="1"/>
  <c r="AJ31" i="1"/>
  <c r="J31" i="1"/>
  <c r="M31" i="1"/>
  <c r="I31" i="1"/>
  <c r="AA34" i="1"/>
  <c r="AC34" i="1" s="1"/>
  <c r="P34" i="1"/>
  <c r="N34" i="1" s="1"/>
  <c r="Q34" i="1" s="1"/>
  <c r="K34" i="1" s="1"/>
  <c r="L34" i="1" s="1"/>
  <c r="Z34" i="1"/>
  <c r="AJ26" i="1"/>
  <c r="AJ30" i="1"/>
  <c r="AJ34" i="1"/>
  <c r="AB22" i="1" l="1"/>
  <c r="U22" i="1"/>
  <c r="Y22" i="1" s="1"/>
  <c r="AA22" i="1"/>
  <c r="U17" i="1"/>
  <c r="Y17" i="1" s="1"/>
  <c r="AB17" i="1"/>
  <c r="AA17" i="1"/>
  <c r="U29" i="1"/>
  <c r="Y29" i="1" s="1"/>
  <c r="AB29" i="1"/>
  <c r="AA29" i="1"/>
  <c r="U33" i="1"/>
  <c r="Y33" i="1" s="1"/>
  <c r="AB33" i="1"/>
  <c r="AA33" i="1"/>
  <c r="U31" i="1"/>
  <c r="Y31" i="1" s="1"/>
  <c r="AB31" i="1"/>
  <c r="P31" i="1"/>
  <c r="N31" i="1" s="1"/>
  <c r="Q31" i="1" s="1"/>
  <c r="K31" i="1" s="1"/>
  <c r="L31" i="1" s="1"/>
  <c r="Z21" i="1"/>
  <c r="Z25" i="1"/>
  <c r="S23" i="1"/>
  <c r="T23" i="1" s="1"/>
  <c r="P23" i="1" s="1"/>
  <c r="N23" i="1" s="1"/>
  <c r="Q23" i="1" s="1"/>
  <c r="K23" i="1" s="1"/>
  <c r="L23" i="1" s="1"/>
  <c r="S21" i="1"/>
  <c r="T21" i="1" s="1"/>
  <c r="P21" i="1" s="1"/>
  <c r="N21" i="1" s="1"/>
  <c r="Q21" i="1" s="1"/>
  <c r="K21" i="1" s="1"/>
  <c r="L21" i="1" s="1"/>
  <c r="P17" i="1"/>
  <c r="N17" i="1" s="1"/>
  <c r="Q17" i="1" s="1"/>
  <c r="K17" i="1" s="1"/>
  <c r="L17" i="1" s="1"/>
  <c r="Z17" i="1"/>
  <c r="Z24" i="1"/>
  <c r="Z32" i="1"/>
  <c r="AA31" i="1"/>
  <c r="AB18" i="1"/>
  <c r="U18" i="1"/>
  <c r="Y18" i="1" s="1"/>
  <c r="AB26" i="1"/>
  <c r="AC26" i="1" s="1"/>
  <c r="U26" i="1"/>
  <c r="Y26" i="1" s="1"/>
  <c r="S24" i="1"/>
  <c r="T24" i="1" s="1"/>
  <c r="P33" i="1"/>
  <c r="N33" i="1" s="1"/>
  <c r="Q33" i="1" s="1"/>
  <c r="K33" i="1" s="1"/>
  <c r="L33" i="1" s="1"/>
  <c r="Z33" i="1"/>
  <c r="S25" i="1"/>
  <c r="T25" i="1" s="1"/>
  <c r="P25" i="1" s="1"/>
  <c r="N25" i="1" s="1"/>
  <c r="Q25" i="1" s="1"/>
  <c r="K25" i="1" s="1"/>
  <c r="L25" i="1" s="1"/>
  <c r="S20" i="1"/>
  <c r="T20" i="1" s="1"/>
  <c r="Z28" i="1"/>
  <c r="S28" i="1"/>
  <c r="T28" i="1" s="1"/>
  <c r="P18" i="1"/>
  <c r="N18" i="1" s="1"/>
  <c r="Q18" i="1" s="1"/>
  <c r="K18" i="1" s="1"/>
  <c r="L18" i="1" s="1"/>
  <c r="S27" i="1"/>
  <c r="T27" i="1" s="1"/>
  <c r="Z23" i="1"/>
  <c r="S32" i="1"/>
  <c r="T32" i="1" s="1"/>
  <c r="P29" i="1"/>
  <c r="N29" i="1" s="1"/>
  <c r="Q29" i="1" s="1"/>
  <c r="K29" i="1" s="1"/>
  <c r="L29" i="1" s="1"/>
  <c r="Z29" i="1"/>
  <c r="P26" i="1"/>
  <c r="N26" i="1" s="1"/>
  <c r="Q26" i="1" s="1"/>
  <c r="K26" i="1" s="1"/>
  <c r="L26" i="1" s="1"/>
  <c r="P22" i="1"/>
  <c r="N22" i="1" s="1"/>
  <c r="Q22" i="1" s="1"/>
  <c r="K22" i="1" s="1"/>
  <c r="L22" i="1" s="1"/>
  <c r="Z22" i="1"/>
  <c r="K19" i="1"/>
  <c r="L19" i="1" s="1"/>
  <c r="U19" i="1"/>
  <c r="Y19" i="1" s="1"/>
  <c r="AB19" i="1"/>
  <c r="AA19" i="1"/>
  <c r="AA18" i="1"/>
  <c r="AC19" i="1" l="1"/>
  <c r="AC29" i="1"/>
  <c r="AC33" i="1"/>
  <c r="U32" i="1"/>
  <c r="Y32" i="1" s="1"/>
  <c r="AB32" i="1"/>
  <c r="AA32" i="1"/>
  <c r="AB23" i="1"/>
  <c r="U23" i="1"/>
  <c r="Y23" i="1" s="1"/>
  <c r="AA23" i="1"/>
  <c r="U28" i="1"/>
  <c r="Y28" i="1" s="1"/>
  <c r="AB28" i="1"/>
  <c r="AA28" i="1"/>
  <c r="U24" i="1"/>
  <c r="Y24" i="1" s="1"/>
  <c r="AB24" i="1"/>
  <c r="AC24" i="1" s="1"/>
  <c r="AA24" i="1"/>
  <c r="AC18" i="1"/>
  <c r="P24" i="1"/>
  <c r="N24" i="1" s="1"/>
  <c r="Q24" i="1" s="1"/>
  <c r="K24" i="1" s="1"/>
  <c r="L24" i="1" s="1"/>
  <c r="U21" i="1"/>
  <c r="Y21" i="1" s="1"/>
  <c r="AB21" i="1"/>
  <c r="AA21" i="1"/>
  <c r="AC31" i="1"/>
  <c r="U27" i="1"/>
  <c r="Y27" i="1" s="1"/>
  <c r="AB27" i="1"/>
  <c r="P27" i="1"/>
  <c r="N27" i="1" s="1"/>
  <c r="Q27" i="1" s="1"/>
  <c r="K27" i="1" s="1"/>
  <c r="L27" i="1" s="1"/>
  <c r="AA27" i="1"/>
  <c r="P32" i="1"/>
  <c r="N32" i="1" s="1"/>
  <c r="Q32" i="1" s="1"/>
  <c r="K32" i="1" s="1"/>
  <c r="L32" i="1" s="1"/>
  <c r="U20" i="1"/>
  <c r="Y20" i="1" s="1"/>
  <c r="AB20" i="1"/>
  <c r="AA20" i="1"/>
  <c r="P20" i="1"/>
  <c r="N20" i="1" s="1"/>
  <c r="Q20" i="1" s="1"/>
  <c r="K20" i="1" s="1"/>
  <c r="L20" i="1" s="1"/>
  <c r="P28" i="1"/>
  <c r="N28" i="1" s="1"/>
  <c r="Q28" i="1" s="1"/>
  <c r="K28" i="1" s="1"/>
  <c r="L28" i="1" s="1"/>
  <c r="U25" i="1"/>
  <c r="Y25" i="1" s="1"/>
  <c r="AB25" i="1"/>
  <c r="AA25" i="1"/>
  <c r="AC17" i="1"/>
  <c r="AC22" i="1"/>
  <c r="AC32" i="1" l="1"/>
  <c r="AC20" i="1"/>
  <c r="AC25" i="1"/>
  <c r="AC27" i="1"/>
  <c r="AC21" i="1"/>
  <c r="AC28" i="1"/>
  <c r="AC23" i="1"/>
</calcChain>
</file>

<file path=xl/sharedStrings.xml><?xml version="1.0" encoding="utf-8"?>
<sst xmlns="http://schemas.openxmlformats.org/spreadsheetml/2006/main" count="693" uniqueCount="290">
  <si>
    <t>File opened</t>
  </si>
  <si>
    <t>2018-07-18 11:42:39</t>
  </si>
  <si>
    <t>Console s/n</t>
  </si>
  <si>
    <t>68C-831455</t>
  </si>
  <si>
    <t>Console ver</t>
  </si>
  <si>
    <t>Bluestem v.1.3.4</t>
  </si>
  <si>
    <t>Scripts ver</t>
  </si>
  <si>
    <t>2018.05  1.3.4, Mar 2018</t>
  </si>
  <si>
    <t>Head s/n</t>
  </si>
  <si>
    <t>68H-581455</t>
  </si>
  <si>
    <t>Head ver</t>
  </si>
  <si>
    <t>1.3.0</t>
  </si>
  <si>
    <t>Head cal</t>
  </si>
  <si>
    <t>{"co2bspan2b": "0.113017", "flowazero": "0.305", "tazero": "0.0930309", "chamberpressurezero": "2.45142", "ssa_ref": "25340.6", "co2aspan1": "1.00428", "co2aspanconc2": "296.4", "co2aspan2b": "0.114598", "co2bspanconc2": "296.4", "co2bspan1": "1.00515", "h2obspan2a": "0.110724", "h2oaspan2a": "0.115001", "co2aspan2": "-0.0315546", "h2oazero": "0.970865", "co2bzero": "1.06084", "tbzero": "0.16855", "flowmeterzero": "1.02024", "oxygen": "21", "h2obspan2": "0", "h2obspanconc1": "23.36", "h2oaspan2b": "0.116838", "flowbzero": "0.29057", "ssb_ref": "42125.2", "h2obspanconc2": "0", "h2obzero": "0.986109", "co2aspan2a": "0.114522", "h2obspan1": "1.05125", "h2oaspan1": "1.01597", "co2azero": "0.960987", "h2oaspan2": "0", "co2aspanconc1": "504", "co2bspan2": "-0.0322931", "co2bspan2a": "0.112847", "h2obspan2b": "0.116399", "h2oaspanconc1": "23.36", "h2oaspanconc2": "0", "co2bspanconc1": "504"}</t>
  </si>
  <si>
    <t>Chamber type</t>
  </si>
  <si>
    <t>6800-13</t>
  </si>
  <si>
    <t>Chamber s/n</t>
  </si>
  <si>
    <t>CHM-10365</t>
  </si>
  <si>
    <t>Chamber rev</t>
  </si>
  <si>
    <t>0</t>
  </si>
  <si>
    <t>Chamber cal</t>
  </si>
  <si>
    <t>8.26</t>
  </si>
  <si>
    <t>HeadLS type</t>
  </si>
  <si>
    <t>6800-03</t>
  </si>
  <si>
    <t>HeadLS s/n</t>
  </si>
  <si>
    <t>181029</t>
  </si>
  <si>
    <t>HeadLS f</t>
  </si>
  <si>
    <t>0.0682 0.085 0.1056 0.0766</t>
  </si>
  <si>
    <t>HeadLS u0</t>
  </si>
  <si>
    <t>296 322 941 379</t>
  </si>
  <si>
    <t>11:42:39</t>
  </si>
  <si>
    <t>Stability Definition:	A (GasEx): Std&lt;1	ΔCO2 (Meas2): Std&lt;0.1</t>
  </si>
  <si>
    <t>11:44:37</t>
  </si>
  <si>
    <t>SysConst</t>
  </si>
  <si>
    <t>AvgTime</t>
  </si>
  <si>
    <t>Oxygen</t>
  </si>
  <si>
    <t>Chamber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</si>
  <si>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</si>
  <si>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</si>
  <si>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</si>
  <si>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</si>
  <si>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</si>
  <si>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</si>
  <si>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</si>
  <si>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</si>
  <si>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</si>
  <si>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</si>
  <si>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</si>
  <si>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</si>
  <si>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</si>
  <si>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</si>
  <si>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</si>
  <si>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</si>
  <si>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</si>
  <si>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</si>
  <si>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</si>
  <si>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</si>
  <si>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</si>
  <si>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</si>
  <si>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</si>
  <si>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</si>
  <si>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</si>
  <si>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</si>
  <si>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</si>
  <si>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</si>
  <si>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</si>
  <si>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</si>
  <si>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</si>
  <si>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</si>
  <si>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</si>
  <si>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</si>
  <si>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</si>
  <si>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</si>
  <si>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</si>
  <si>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</si>
  <si>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10.5608 83.3056 364.083 618.932 880.402 1091.22 1287.71 1413.09</t>
  </si>
  <si>
    <t>Fs_true</t>
  </si>
  <si>
    <t>0.818476 108.854 401.609 600.784 800.235 1001.03 1200.16 1400.88</t>
  </si>
  <si>
    <t>leak_wt</t>
  </si>
  <si>
    <t>Sys</t>
  </si>
  <si>
    <t>UserDefVar</t>
  </si>
  <si>
    <t>GasEx</t>
  </si>
  <si>
    <t>Leak</t>
  </si>
  <si>
    <t>LeafQ</t>
  </si>
  <si>
    <t>Meas</t>
  </si>
  <si>
    <t>HeadLS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</si>
  <si>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</si>
  <si>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</si>
  <si>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</si>
  <si>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</si>
  <si>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</si>
  <si>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</si>
  <si>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</si>
  <si>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</si>
  <si>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</si>
  <si>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Tree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</si>
  <si>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</si>
  <si>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</si>
  <si>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</si>
  <si>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</si>
  <si>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</si>
  <si>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</si>
  <si>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</si>
  <si>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</si>
  <si>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</si>
  <si>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</si>
  <si>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</si>
  <si>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</si>
  <si>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</si>
  <si>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</si>
  <si>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</si>
  <si>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</si>
  <si>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</si>
  <si>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</si>
  <si>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</si>
  <si>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</si>
  <si>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</si>
  <si>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</si>
  <si>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</si>
  <si>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</si>
  <si>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</si>
  <si>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</si>
  <si>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</si>
  <si>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</si>
  <si>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</si>
  <si>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</si>
  <si>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</si>
  <si>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</si>
  <si>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</si>
  <si>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</si>
  <si>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</si>
  <si>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</si>
  <si>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</si>
  <si>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</si>
  <si>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</si>
  <si>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</si>
  <si>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</si>
  <si>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</si>
  <si>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</si>
  <si>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</si>
  <si>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</si>
  <si>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</si>
  <si>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</si>
  <si>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</si>
  <si>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</si>
  <si>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</si>
  <si>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Q</t>
  </si>
  <si>
    <t>f_red</t>
  </si>
  <si>
    <t>f_green</t>
  </si>
  <si>
    <t>f_blue</t>
  </si>
  <si>
    <t>f_white</t>
  </si>
  <si>
    <t>Tled</t>
  </si>
  <si>
    <t>Pc</t>
  </si>
  <si>
    <t>count</t>
  </si>
  <si>
    <t>co2_adj</t>
  </si>
  <si>
    <t>h2o_adj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</si>
  <si>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</si>
  <si>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</si>
  <si>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</si>
  <si>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</si>
  <si>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</si>
  <si>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</si>
  <si>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</si>
  <si>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</si>
  <si>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</si>
  <si>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</si>
  <si>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</si>
  <si>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</si>
  <si>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</si>
  <si>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</si>
  <si>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</si>
  <si>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</si>
  <si>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</si>
  <si>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</si>
  <si>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</si>
  <si>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</si>
  <si>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</si>
  <si>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</si>
  <si>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</si>
  <si>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</si>
  <si>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</si>
  <si>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</si>
  <si>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</si>
  <si>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</si>
  <si>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</si>
  <si>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</si>
  <si>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</si>
  <si>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</si>
  <si>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</si>
  <si>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</si>
  <si>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</si>
  <si>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</si>
  <si>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</si>
  <si>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</si>
  <si>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</si>
  <si>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</si>
  <si>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</si>
  <si>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</si>
  <si>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</si>
  <si>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</si>
  <si>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</si>
  <si>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</si>
  <si>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</si>
  <si>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</si>
  <si>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</si>
  <si>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</si>
  <si>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</si>
  <si>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</si>
  <si>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</si>
  <si>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</si>
  <si>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</si>
  <si>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</si>
  <si>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</si>
  <si>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</si>
  <si>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</si>
  <si>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</si>
  <si>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</si>
  <si>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</si>
  <si>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</si>
  <si>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</si>
  <si>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</si>
  <si>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</si>
  <si>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</si>
  <si>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secs</t>
  </si>
  <si>
    <t>µmol/mol</t>
  </si>
  <si>
    <t>mmol/mol</t>
  </si>
  <si>
    <t>µmol m⁻² s⁻¹ min⁻¹</t>
  </si>
  <si>
    <t>µmol mol⁻¹ min⁻¹</t>
  </si>
  <si>
    <t>V</t>
  </si>
  <si>
    <t>20180718 11:46:39</t>
  </si>
  <si>
    <t>11:46:39</t>
  </si>
  <si>
    <t>1: Needles</t>
  </si>
  <si>
    <t>11:46:12</t>
  </si>
  <si>
    <t>2/2</t>
  </si>
  <si>
    <t>5</t>
  </si>
  <si>
    <t>11111111</t>
  </si>
  <si>
    <t>oooooooo</t>
  </si>
  <si>
    <t>off</t>
  </si>
  <si>
    <t>20180718 11:48:38</t>
  </si>
  <si>
    <t>11:48:38</t>
  </si>
  <si>
    <t>11:47:46</t>
  </si>
  <si>
    <t>20180718 11:50:08</t>
  </si>
  <si>
    <t>11:50:08</t>
  </si>
  <si>
    <t>11:49:41</t>
  </si>
  <si>
    <t>20180718 11:51:11</t>
  </si>
  <si>
    <t>11:51:11</t>
  </si>
  <si>
    <t>11:51:06</t>
  </si>
  <si>
    <t>20180718 11:52:34</t>
  </si>
  <si>
    <t>11:52:34</t>
  </si>
  <si>
    <t>11:52:09</t>
  </si>
  <si>
    <t>20180718 11:54:02</t>
  </si>
  <si>
    <t>11:54:02</t>
  </si>
  <si>
    <t>11:53:36</t>
  </si>
  <si>
    <t>20180718 11:55:31</t>
  </si>
  <si>
    <t>11:55:31</t>
  </si>
  <si>
    <t>11:55:05</t>
  </si>
  <si>
    <t>20180718 11:56:59</t>
  </si>
  <si>
    <t>11:56:59</t>
  </si>
  <si>
    <t>11:56:29</t>
  </si>
  <si>
    <t>20180718 11:58:28</t>
  </si>
  <si>
    <t>11:58:28</t>
  </si>
  <si>
    <t>11:57:57</t>
  </si>
  <si>
    <t>20180718 12:00:08</t>
  </si>
  <si>
    <t>12:00:08</t>
  </si>
  <si>
    <t>11:59:23</t>
  </si>
  <si>
    <t>20180718 12:01:53</t>
  </si>
  <si>
    <t>12:01:53</t>
  </si>
  <si>
    <t>12:01:17</t>
  </si>
  <si>
    <t>20180718 12:03:32</t>
  </si>
  <si>
    <t>12:03:32</t>
  </si>
  <si>
    <t>12:02:54</t>
  </si>
  <si>
    <t>20180718 12:05:19</t>
  </si>
  <si>
    <t>12:05:19</t>
  </si>
  <si>
    <t>12:04:33</t>
  </si>
  <si>
    <t>20180718 12:07:05</t>
  </si>
  <si>
    <t>12:07:05</t>
  </si>
  <si>
    <t>12:06:17</t>
  </si>
  <si>
    <t>20180718 12:09:06</t>
  </si>
  <si>
    <t>12:09:06</t>
  </si>
  <si>
    <t>12:08:16</t>
  </si>
  <si>
    <t>20180718 12:10:59</t>
  </si>
  <si>
    <t>12:10:59</t>
  </si>
  <si>
    <t>12:10:08</t>
  </si>
  <si>
    <t>20180718 12:12:55</t>
  </si>
  <si>
    <t>12:12:55</t>
  </si>
  <si>
    <t>12:11:58</t>
  </si>
  <si>
    <t>20180718 12:14:56</t>
  </si>
  <si>
    <t>12:14:56</t>
  </si>
  <si>
    <t>12:14:01</t>
  </si>
  <si>
    <t>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</si>
</sst>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34"/>
  <sheetViews>
    <sheetView tabSelected="1" topLeftCell="R1" workbookViewId="0">
      <selection activeCell="AP17" sqref="AP17:AP34"/>
    </sheetView>
  </sheetViews>
  <sheetFormatPr baseColWidth="10" defaultColWidth="9.140625" defaultRowHeight="15" x14ac:dyDescent="0.25"/>
  <sheetData>
    <row r="2" spans="1:124" x14ac:dyDescent="0.25">
      <c r="A2" t="s">
        <v>33</v>
      </c>
      <c r="B2" t="s">
        <v>34</v>
      </c>
      <c r="C2" t="s">
        <v>35</v>
      </c>
      <c r="D2" t="s">
        <v>36</v>
      </c>
    </row>
    <row r="3" spans="1:124" x14ac:dyDescent="0.25">
      <c r="B3">
        <v>4</v>
      </c>
      <c r="C3">
        <v>21</v>
      </c>
      <c r="D3" t="s">
        <v>15</v>
      </c>
    </row>
    <row r="4" spans="1:124" x14ac:dyDescent="0.25">
      <c r="A4" t="s">
        <v>37</v>
      </c>
      <c r="B4" t="s">
        <v>38</v>
      </c>
    </row>
    <row r="5" spans="1:124" x14ac:dyDescent="0.25">
      <c r="B5">
        <v>2</v>
      </c>
    </row>
    <row r="6" spans="1:124" x14ac:dyDescent="0.25">
      <c r="A6" t="s">
        <v>39</v>
      </c>
      <c r="B6" t="s">
        <v>40</v>
      </c>
      <c r="C6" t="s">
        <v>41</v>
      </c>
      <c r="D6" t="s">
        <v>42</v>
      </c>
      <c r="E6" t="s">
        <v>43</v>
      </c>
    </row>
    <row r="7" spans="1:124" x14ac:dyDescent="0.25">
      <c r="B7">
        <v>0</v>
      </c>
      <c r="C7">
        <v>0.5</v>
      </c>
      <c r="D7">
        <v>0.5</v>
      </c>
      <c r="E7">
        <v>0</v>
      </c>
    </row>
    <row r="8" spans="1:124" x14ac:dyDescent="0.25">
      <c r="A8" t="s">
        <v>44</v>
      </c>
      <c r="B8" t="s">
        <v>45</v>
      </c>
      <c r="C8" t="s">
        <v>47</v>
      </c>
      <c r="D8" t="s">
        <v>49</v>
      </c>
      <c r="E8" t="s">
        <v>50</v>
      </c>
      <c r="F8" t="s">
        <v>51</v>
      </c>
      <c r="G8" t="s">
        <v>52</v>
      </c>
      <c r="H8" t="s">
        <v>53</v>
      </c>
      <c r="I8" t="s">
        <v>54</v>
      </c>
      <c r="J8" t="s">
        <v>55</v>
      </c>
      <c r="K8" t="s">
        <v>56</v>
      </c>
      <c r="L8" t="s">
        <v>57</v>
      </c>
      <c r="M8" t="s">
        <v>58</v>
      </c>
      <c r="N8" t="s">
        <v>59</v>
      </c>
      <c r="O8" t="s">
        <v>60</v>
      </c>
      <c r="P8" t="s">
        <v>61</v>
      </c>
      <c r="Q8" t="s">
        <v>62</v>
      </c>
    </row>
    <row r="9" spans="1:124" x14ac:dyDescent="0.25">
      <c r="B9" t="s">
        <v>46</v>
      </c>
      <c r="C9" t="s">
        <v>48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24" x14ac:dyDescent="0.25">
      <c r="A10" t="s">
        <v>63</v>
      </c>
      <c r="B10" t="s">
        <v>64</v>
      </c>
      <c r="C10" t="s">
        <v>65</v>
      </c>
      <c r="D10" t="s">
        <v>66</v>
      </c>
      <c r="E10" t="s">
        <v>67</v>
      </c>
      <c r="F10" t="s">
        <v>68</v>
      </c>
    </row>
    <row r="11" spans="1:124" x14ac:dyDescent="0.25">
      <c r="B11">
        <v>0</v>
      </c>
      <c r="C11">
        <v>0</v>
      </c>
      <c r="D11">
        <v>1</v>
      </c>
      <c r="E11">
        <v>0</v>
      </c>
      <c r="F11">
        <v>0</v>
      </c>
    </row>
    <row r="12" spans="1:124" x14ac:dyDescent="0.25">
      <c r="A12" t="s">
        <v>69</v>
      </c>
      <c r="B12" t="s">
        <v>70</v>
      </c>
      <c r="C12" t="s">
        <v>71</v>
      </c>
      <c r="D12" t="s">
        <v>72</v>
      </c>
      <c r="E12" t="s">
        <v>73</v>
      </c>
      <c r="F12" t="s">
        <v>74</v>
      </c>
      <c r="G12" t="s">
        <v>76</v>
      </c>
      <c r="H12" t="s">
        <v>78</v>
      </c>
    </row>
    <row r="13" spans="1:124" x14ac:dyDescent="0.25">
      <c r="B13">
        <v>-6276</v>
      </c>
      <c r="C13">
        <v>6.6</v>
      </c>
      <c r="D13">
        <v>1.7090000000000001E-5</v>
      </c>
      <c r="E13">
        <v>3.11</v>
      </c>
      <c r="F13" t="s">
        <v>75</v>
      </c>
      <c r="G13" t="s">
        <v>77</v>
      </c>
      <c r="H13">
        <v>0</v>
      </c>
    </row>
    <row r="14" spans="1:124" x14ac:dyDescent="0.25">
      <c r="A14" t="s">
        <v>79</v>
      </c>
      <c r="B14" t="s">
        <v>79</v>
      </c>
      <c r="C14" t="s">
        <v>79</v>
      </c>
      <c r="D14" t="s">
        <v>79</v>
      </c>
      <c r="E14" t="s">
        <v>79</v>
      </c>
      <c r="F14" t="s">
        <v>80</v>
      </c>
      <c r="G14" t="s">
        <v>81</v>
      </c>
      <c r="H14" t="s">
        <v>81</v>
      </c>
      <c r="I14" t="s">
        <v>81</v>
      </c>
      <c r="J14" t="s">
        <v>81</v>
      </c>
      <c r="K14" t="s">
        <v>81</v>
      </c>
      <c r="L14" t="s">
        <v>81</v>
      </c>
      <c r="M14" t="s">
        <v>81</v>
      </c>
      <c r="N14" t="s">
        <v>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82</v>
      </c>
      <c r="AH14" t="s">
        <v>82</v>
      </c>
      <c r="AI14" t="s">
        <v>82</v>
      </c>
      <c r="AJ14" t="s">
        <v>82</v>
      </c>
      <c r="AK14" t="s">
        <v>82</v>
      </c>
      <c r="AL14" t="s">
        <v>83</v>
      </c>
      <c r="AM14" t="s">
        <v>83</v>
      </c>
      <c r="AN14" t="s">
        <v>83</v>
      </c>
      <c r="AO14" t="s">
        <v>83</v>
      </c>
      <c r="AP14" t="s">
        <v>37</v>
      </c>
      <c r="AQ14" t="s">
        <v>37</v>
      </c>
      <c r="AR14" t="s">
        <v>37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85</v>
      </c>
      <c r="BH14" t="s">
        <v>85</v>
      </c>
      <c r="BI14" t="s">
        <v>85</v>
      </c>
      <c r="BJ14" t="s">
        <v>85</v>
      </c>
      <c r="BK14" t="s">
        <v>85</v>
      </c>
      <c r="BL14" t="s">
        <v>85</v>
      </c>
      <c r="BM14" t="s">
        <v>85</v>
      </c>
      <c r="BN14" t="s">
        <v>86</v>
      </c>
      <c r="BO14" t="s">
        <v>86</v>
      </c>
      <c r="BP14" t="s">
        <v>86</v>
      </c>
      <c r="BQ14" t="s">
        <v>86</v>
      </c>
      <c r="BR14" t="s">
        <v>86</v>
      </c>
      <c r="BS14" t="s">
        <v>86</v>
      </c>
      <c r="BT14" t="s">
        <v>86</v>
      </c>
      <c r="BU14" t="s">
        <v>86</v>
      </c>
      <c r="BV14" t="s">
        <v>86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88</v>
      </c>
      <c r="DA14" t="s">
        <v>89</v>
      </c>
      <c r="DB14" t="s">
        <v>89</v>
      </c>
      <c r="DC14" t="s">
        <v>89</v>
      </c>
      <c r="DD14" t="s">
        <v>89</v>
      </c>
      <c r="DE14" t="s">
        <v>89</v>
      </c>
      <c r="DF14" t="s">
        <v>89</v>
      </c>
      <c r="DG14" t="s">
        <v>89</v>
      </c>
      <c r="DH14" t="s">
        <v>89</v>
      </c>
      <c r="DI14" t="s">
        <v>89</v>
      </c>
      <c r="DJ14" t="s">
        <v>89</v>
      </c>
      <c r="DK14" t="s">
        <v>89</v>
      </c>
      <c r="DL14" t="s">
        <v>89</v>
      </c>
      <c r="DM14" t="s">
        <v>89</v>
      </c>
      <c r="DN14" t="s">
        <v>89</v>
      </c>
      <c r="DO14" t="s">
        <v>89</v>
      </c>
      <c r="DP14" t="s">
        <v>89</v>
      </c>
      <c r="DQ14" t="s">
        <v>89</v>
      </c>
      <c r="DR14" t="s">
        <v>89</v>
      </c>
      <c r="DS14" t="s">
        <v>89</v>
      </c>
      <c r="DT14" t="s">
        <v>89</v>
      </c>
    </row>
    <row r="15" spans="1:124" x14ac:dyDescent="0.25">
      <c r="A15" t="s">
        <v>90</v>
      </c>
      <c r="B15" t="s">
        <v>91</v>
      </c>
      <c r="C15" t="s">
        <v>92</v>
      </c>
      <c r="D15" t="s">
        <v>93</v>
      </c>
      <c r="E15" t="s">
        <v>94</v>
      </c>
      <c r="F15" t="s">
        <v>95</v>
      </c>
      <c r="G15" t="s">
        <v>96</v>
      </c>
      <c r="H15" t="s">
        <v>97</v>
      </c>
      <c r="I15" t="s">
        <v>98</v>
      </c>
      <c r="J15" t="s">
        <v>99</v>
      </c>
      <c r="K15" t="s">
        <v>100</v>
      </c>
      <c r="L15" t="s">
        <v>101</v>
      </c>
      <c r="M15" t="s">
        <v>102</v>
      </c>
      <c r="N15" t="s">
        <v>103</v>
      </c>
      <c r="O15" t="s">
        <v>104</v>
      </c>
      <c r="P15" t="s">
        <v>105</v>
      </c>
      <c r="Q15" t="s">
        <v>106</v>
      </c>
      <c r="R15" t="s">
        <v>107</v>
      </c>
      <c r="S15" t="s">
        <v>108</v>
      </c>
      <c r="T15" t="s">
        <v>109</v>
      </c>
      <c r="U15" t="s">
        <v>110</v>
      </c>
      <c r="V15" t="s">
        <v>111</v>
      </c>
      <c r="W15" t="s">
        <v>112</v>
      </c>
      <c r="X15" t="s">
        <v>113</v>
      </c>
      <c r="Y15" t="s">
        <v>114</v>
      </c>
      <c r="Z15" t="s">
        <v>115</v>
      </c>
      <c r="AA15" t="s">
        <v>116</v>
      </c>
      <c r="AB15" t="s">
        <v>117</v>
      </c>
      <c r="AC15" t="s">
        <v>118</v>
      </c>
      <c r="AD15" t="s">
        <v>119</v>
      </c>
      <c r="AE15" t="s">
        <v>120</v>
      </c>
      <c r="AF15" t="s">
        <v>121</v>
      </c>
      <c r="AG15" t="s">
        <v>82</v>
      </c>
      <c r="AH15" t="s">
        <v>122</v>
      </c>
      <c r="AI15" t="s">
        <v>123</v>
      </c>
      <c r="AJ15" t="s">
        <v>124</v>
      </c>
      <c r="AK15" t="s">
        <v>125</v>
      </c>
      <c r="AL15" t="s">
        <v>126</v>
      </c>
      <c r="AM15" t="s">
        <v>127</v>
      </c>
      <c r="AN15" t="s">
        <v>128</v>
      </c>
      <c r="AO15" t="s">
        <v>129</v>
      </c>
      <c r="AP15" t="s">
        <v>130</v>
      </c>
      <c r="AQ15" t="s">
        <v>131</v>
      </c>
      <c r="AR15" t="s">
        <v>132</v>
      </c>
      <c r="AS15" t="s">
        <v>96</v>
      </c>
      <c r="AT15" t="s">
        <v>133</v>
      </c>
      <c r="AU15" t="s">
        <v>134</v>
      </c>
      <c r="AV15" t="s">
        <v>135</v>
      </c>
      <c r="AW15" t="s">
        <v>136</v>
      </c>
      <c r="AX15" t="s">
        <v>137</v>
      </c>
      <c r="AY15" t="s">
        <v>138</v>
      </c>
      <c r="AZ15" t="s">
        <v>139</v>
      </c>
      <c r="BA15" t="s">
        <v>140</v>
      </c>
      <c r="BB15" t="s">
        <v>141</v>
      </c>
      <c r="BC15" t="s">
        <v>142</v>
      </c>
      <c r="BD15" t="s">
        <v>143</v>
      </c>
      <c r="BE15" t="s">
        <v>144</v>
      </c>
      <c r="BF15" t="s">
        <v>145</v>
      </c>
      <c r="BG15" t="s">
        <v>146</v>
      </c>
      <c r="BH15" t="s">
        <v>147</v>
      </c>
      <c r="BI15" t="s">
        <v>148</v>
      </c>
      <c r="BJ15" t="s">
        <v>149</v>
      </c>
      <c r="BK15" t="s">
        <v>150</v>
      </c>
      <c r="BL15" t="s">
        <v>151</v>
      </c>
      <c r="BM15" t="s">
        <v>152</v>
      </c>
      <c r="BN15" t="s">
        <v>91</v>
      </c>
      <c r="BO15" t="s">
        <v>94</v>
      </c>
      <c r="BP15" t="s">
        <v>153</v>
      </c>
      <c r="BQ15" t="s">
        <v>154</v>
      </c>
      <c r="BR15" t="s">
        <v>155</v>
      </c>
      <c r="BS15" t="s">
        <v>156</v>
      </c>
      <c r="BT15" t="s">
        <v>157</v>
      </c>
      <c r="BU15" t="s">
        <v>158</v>
      </c>
      <c r="BV15" t="s">
        <v>159</v>
      </c>
      <c r="BW15" t="s">
        <v>160</v>
      </c>
      <c r="BX15" t="s">
        <v>161</v>
      </c>
      <c r="BY15" t="s">
        <v>162</v>
      </c>
      <c r="BZ15" t="s">
        <v>163</v>
      </c>
      <c r="CA15" t="s">
        <v>164</v>
      </c>
      <c r="CB15" t="s">
        <v>165</v>
      </c>
      <c r="CC15" t="s">
        <v>166</v>
      </c>
      <c r="CD15" t="s">
        <v>167</v>
      </c>
      <c r="CE15" t="s">
        <v>168</v>
      </c>
      <c r="CF15" t="s">
        <v>169</v>
      </c>
      <c r="CG15" t="s">
        <v>170</v>
      </c>
      <c r="CH15" t="s">
        <v>171</v>
      </c>
      <c r="CI15" t="s">
        <v>172</v>
      </c>
      <c r="CJ15" t="s">
        <v>173</v>
      </c>
      <c r="CK15" t="s">
        <v>174</v>
      </c>
      <c r="CL15" t="s">
        <v>175</v>
      </c>
      <c r="CM15" t="s">
        <v>176</v>
      </c>
      <c r="CN15" t="s">
        <v>177</v>
      </c>
      <c r="CO15" t="s">
        <v>178</v>
      </c>
      <c r="CP15" t="s">
        <v>179</v>
      </c>
      <c r="CQ15" t="s">
        <v>180</v>
      </c>
      <c r="CR15" t="s">
        <v>181</v>
      </c>
      <c r="CS15" t="s">
        <v>182</v>
      </c>
      <c r="CT15" t="s">
        <v>183</v>
      </c>
      <c r="CU15" t="s">
        <v>184</v>
      </c>
      <c r="CV15" t="s">
        <v>185</v>
      </c>
      <c r="CW15" t="s">
        <v>186</v>
      </c>
      <c r="CX15" t="s">
        <v>187</v>
      </c>
      <c r="CY15" t="s">
        <v>188</v>
      </c>
      <c r="CZ15" t="s">
        <v>189</v>
      </c>
      <c r="DA15" t="s">
        <v>190</v>
      </c>
      <c r="DB15" t="s">
        <v>191</v>
      </c>
      <c r="DC15" t="s">
        <v>192</v>
      </c>
      <c r="DD15" t="s">
        <v>193</v>
      </c>
      <c r="DE15" t="s">
        <v>194</v>
      </c>
      <c r="DF15" t="s">
        <v>195</v>
      </c>
      <c r="DG15" t="s">
        <v>196</v>
      </c>
      <c r="DH15" t="s">
        <v>197</v>
      </c>
      <c r="DI15" t="s">
        <v>198</v>
      </c>
      <c r="DJ15" t="s">
        <v>199</v>
      </c>
      <c r="DK15" t="s">
        <v>200</v>
      </c>
      <c r="DL15" t="s">
        <v>201</v>
      </c>
      <c r="DM15" t="s">
        <v>202</v>
      </c>
      <c r="DN15" t="s">
        <v>203</v>
      </c>
      <c r="DO15" t="s">
        <v>204</v>
      </c>
      <c r="DP15" t="s">
        <v>205</v>
      </c>
      <c r="DQ15" t="s">
        <v>206</v>
      </c>
      <c r="DR15" t="s">
        <v>207</v>
      </c>
      <c r="DS15" t="s">
        <v>208</v>
      </c>
      <c r="DT15" t="s">
        <v>209</v>
      </c>
    </row>
    <row r="16" spans="1:124" x14ac:dyDescent="0.25">
      <c r="B16" t="s">
        <v>210</v>
      </c>
      <c r="C16" t="s">
        <v>210</v>
      </c>
      <c r="G16" t="s">
        <v>210</v>
      </c>
      <c r="H16" t="s">
        <v>211</v>
      </c>
      <c r="I16" t="s">
        <v>212</v>
      </c>
      <c r="J16" t="s">
        <v>213</v>
      </c>
      <c r="K16" t="s">
        <v>213</v>
      </c>
      <c r="L16" t="s">
        <v>138</v>
      </c>
      <c r="M16" t="s">
        <v>138</v>
      </c>
      <c r="N16" t="s">
        <v>211</v>
      </c>
      <c r="O16" t="s">
        <v>211</v>
      </c>
      <c r="P16" t="s">
        <v>211</v>
      </c>
      <c r="Q16" t="s">
        <v>211</v>
      </c>
      <c r="R16" t="s">
        <v>214</v>
      </c>
      <c r="S16" t="s">
        <v>215</v>
      </c>
      <c r="T16" t="s">
        <v>215</v>
      </c>
      <c r="U16" t="s">
        <v>216</v>
      </c>
      <c r="V16" t="s">
        <v>217</v>
      </c>
      <c r="W16" t="s">
        <v>216</v>
      </c>
      <c r="X16" t="s">
        <v>216</v>
      </c>
      <c r="Y16" t="s">
        <v>216</v>
      </c>
      <c r="Z16" t="s">
        <v>214</v>
      </c>
      <c r="AA16" t="s">
        <v>214</v>
      </c>
      <c r="AB16" t="s">
        <v>214</v>
      </c>
      <c r="AC16" t="s">
        <v>214</v>
      </c>
      <c r="AG16" t="s">
        <v>218</v>
      </c>
      <c r="AH16" t="s">
        <v>217</v>
      </c>
      <c r="AJ16" t="s">
        <v>217</v>
      </c>
      <c r="AK16" t="s">
        <v>218</v>
      </c>
      <c r="AL16" t="s">
        <v>212</v>
      </c>
      <c r="AM16" t="s">
        <v>212</v>
      </c>
      <c r="AO16" t="s">
        <v>219</v>
      </c>
      <c r="AP16" t="s">
        <v>220</v>
      </c>
      <c r="AS16" t="s">
        <v>210</v>
      </c>
      <c r="AT16" t="s">
        <v>213</v>
      </c>
      <c r="AU16" t="s">
        <v>213</v>
      </c>
      <c r="AV16" t="s">
        <v>221</v>
      </c>
      <c r="AW16" t="s">
        <v>221</v>
      </c>
      <c r="AX16" t="s">
        <v>218</v>
      </c>
      <c r="AY16" t="s">
        <v>216</v>
      </c>
      <c r="AZ16" t="s">
        <v>216</v>
      </c>
      <c r="BA16" t="s">
        <v>215</v>
      </c>
      <c r="BB16" t="s">
        <v>215</v>
      </c>
      <c r="BC16" t="s">
        <v>215</v>
      </c>
      <c r="BD16" t="s">
        <v>222</v>
      </c>
      <c r="BE16" t="s">
        <v>212</v>
      </c>
      <c r="BF16" t="s">
        <v>212</v>
      </c>
      <c r="BG16" t="s">
        <v>212</v>
      </c>
      <c r="BL16" t="s">
        <v>215</v>
      </c>
      <c r="BN16" t="s">
        <v>223</v>
      </c>
      <c r="BQ16" t="s">
        <v>224</v>
      </c>
      <c r="BR16" t="s">
        <v>225</v>
      </c>
      <c r="BS16" t="s">
        <v>224</v>
      </c>
      <c r="BT16" t="s">
        <v>225</v>
      </c>
      <c r="BU16" t="s">
        <v>217</v>
      </c>
      <c r="BV16" t="s">
        <v>217</v>
      </c>
      <c r="BW16" t="s">
        <v>212</v>
      </c>
      <c r="BX16" t="s">
        <v>226</v>
      </c>
      <c r="BY16" t="s">
        <v>212</v>
      </c>
      <c r="CA16" t="s">
        <v>213</v>
      </c>
      <c r="CB16" t="s">
        <v>227</v>
      </c>
      <c r="CC16" t="s">
        <v>213</v>
      </c>
      <c r="CH16" t="s">
        <v>228</v>
      </c>
      <c r="CI16" t="s">
        <v>228</v>
      </c>
      <c r="CJ16" t="s">
        <v>228</v>
      </c>
      <c r="CK16" t="s">
        <v>228</v>
      </c>
      <c r="CL16" t="s">
        <v>228</v>
      </c>
      <c r="CM16" t="s">
        <v>228</v>
      </c>
      <c r="CN16" t="s">
        <v>228</v>
      </c>
      <c r="CO16" t="s">
        <v>228</v>
      </c>
      <c r="CP16" t="s">
        <v>228</v>
      </c>
      <c r="CQ16" t="s">
        <v>228</v>
      </c>
      <c r="CR16" t="s">
        <v>228</v>
      </c>
      <c r="CS16" t="s">
        <v>228</v>
      </c>
      <c r="CZ16" t="s">
        <v>228</v>
      </c>
      <c r="DA16" t="s">
        <v>217</v>
      </c>
      <c r="DB16" t="s">
        <v>217</v>
      </c>
      <c r="DC16" t="s">
        <v>224</v>
      </c>
      <c r="DD16" t="s">
        <v>225</v>
      </c>
      <c r="DF16" t="s">
        <v>218</v>
      </c>
      <c r="DG16" t="s">
        <v>218</v>
      </c>
      <c r="DH16" t="s">
        <v>215</v>
      </c>
      <c r="DI16" t="s">
        <v>215</v>
      </c>
      <c r="DJ16" t="s">
        <v>215</v>
      </c>
      <c r="DK16" t="s">
        <v>215</v>
      </c>
      <c r="DL16" t="s">
        <v>215</v>
      </c>
      <c r="DM16" t="s">
        <v>217</v>
      </c>
      <c r="DN16" t="s">
        <v>217</v>
      </c>
      <c r="DO16" t="s">
        <v>217</v>
      </c>
      <c r="DP16" t="s">
        <v>215</v>
      </c>
      <c r="DQ16" t="s">
        <v>213</v>
      </c>
      <c r="DR16" t="s">
        <v>221</v>
      </c>
      <c r="DS16" t="s">
        <v>217</v>
      </c>
      <c r="DT16" t="s">
        <v>217</v>
      </c>
    </row>
    <row r="17" spans="1:124" x14ac:dyDescent="0.25">
      <c r="A17">
        <v>1</v>
      </c>
      <c r="B17">
        <v>1531928799.5999999</v>
      </c>
      <c r="C17">
        <v>0</v>
      </c>
      <c r="D17" t="s">
        <v>229</v>
      </c>
      <c r="E17" t="s">
        <v>230</v>
      </c>
      <c r="G17">
        <v>1531928791.5999999</v>
      </c>
      <c r="H17">
        <f t="shared" ref="H17:H34" si="0">AX17*AI17*(AV17-AW17)/(100*AP17*(1000-AI17*AV17))</f>
        <v>1.0899030222842037E-3</v>
      </c>
      <c r="I17">
        <f t="shared" ref="I17:I34" si="1">AX17*AI17*(AU17-AT17*(1000-AI17*AW17)/(1000-AI17*AV17))/(100*AP17)</f>
        <v>12.911358710582812</v>
      </c>
      <c r="J17">
        <f t="shared" ref="J17:J34" si="2">AT17 - IF(AI17&gt;1, I17*AP17*100/(AK17*BD17), 0)</f>
        <v>396.703225806452</v>
      </c>
      <c r="K17">
        <f t="shared" ref="K17:K34" si="3">((Q17-H17/2)*J17-I17)/(Q17+H17/2)</f>
        <v>255.74355936927449</v>
      </c>
      <c r="L17">
        <f t="shared" ref="L17:L34" si="4">K17*(AY17+AZ17)/1000</f>
        <v>25.358649528414936</v>
      </c>
      <c r="M17">
        <f t="shared" ref="M17:M34" si="5">(AT17 - IF(AI17&gt;1, I17*AP17*100/(AK17*BD17), 0))*(AY17+AZ17)/1000</f>
        <v>39.335724015210836</v>
      </c>
      <c r="N17">
        <f t="shared" ref="N17:N34" si="6">2/((1/P17-1/O17)+SIGN(P17)*SQRT((1/P17-1/O17)*(1/P17-1/O17) + 4*AQ17/((AQ17+1)*(AQ17+1))*(2*1/P17*1/O17-1/O17*1/O17)))</f>
        <v>0.15389688336732327</v>
      </c>
      <c r="O17">
        <f t="shared" ref="O17:O34" si="7">AF17+AE17*AP17+AD17*AP17*AP17</f>
        <v>3</v>
      </c>
      <c r="P17">
        <f t="shared" ref="P17:P34" si="8">H17*(1000-(1000*0.61365*EXP(17.502*T17/(240.97+T17))/(AY17+AZ17)+AV17)/2)/(1000*0.61365*EXP(17.502*T17/(240.97+T17))/(AY17+AZ17)-AV17)</f>
        <v>0.15004822435352197</v>
      </c>
      <c r="Q17">
        <f t="shared" ref="Q17:Q34" si="9">1/((AQ17+1)/(N17/1.6)+1/(O17/1.37)) + AQ17/((AQ17+1)/(N17/1.6) + AQ17/(O17/1.37))</f>
        <v>9.4118487276762156E-2</v>
      </c>
      <c r="R17">
        <f t="shared" ref="R17:R34" si="10">(AM17*AO17)</f>
        <v>215.02192607005099</v>
      </c>
      <c r="S17">
        <f t="shared" ref="S17:S34" si="11">(BA17+(R17+2*0.95*0.0000000567*(((BA17+$B$7)+273)^4-(BA17+273)^4)-44100*H17)/(1.84*29.3*O17+8*0.95*0.0000000567*(BA17+273)^3))</f>
        <v>24.312505292797582</v>
      </c>
      <c r="T17">
        <f t="shared" ref="T17:T34" si="12">($C$7*BB17+$D$7*BC17+$E$7*S17)</f>
        <v>23.839404838709651</v>
      </c>
      <c r="U17">
        <f t="shared" ref="U17:U34" si="13">0.61365*EXP(17.502*T17/(240.97+T17))</f>
        <v>2.9662036931924476</v>
      </c>
      <c r="V17">
        <f t="shared" ref="V17:V34" si="14">(W17/X17*100)</f>
        <v>78.657630603437582</v>
      </c>
      <c r="W17">
        <f t="shared" ref="W17:W34" si="15">AV17*(AY17+AZ17)/1000</f>
        <v>2.2649605078248256</v>
      </c>
      <c r="X17">
        <f t="shared" ref="X17:X34" si="16">0.61365*EXP(17.502*BA17/(240.97+BA17))</f>
        <v>2.8795178426412451</v>
      </c>
      <c r="Y17">
        <f t="shared" ref="Y17:Y34" si="17">(U17-AV17*(AY17+AZ17)/1000)</f>
        <v>0.70124318536762198</v>
      </c>
      <c r="Z17">
        <f t="shared" ref="Z17:Z34" si="18">(-H17*44100)</f>
        <v>-48.064723282733382</v>
      </c>
      <c r="AA17">
        <f t="shared" ref="AA17:AA34" si="19">2*29.3*O17*0.92*(BA17-T17)</f>
        <v>-79.61350254192817</v>
      </c>
      <c r="AB17">
        <f t="shared" ref="AB17:AB34" si="20">2*0.95*0.0000000567*(((BA17+$B$7)+273)^4-(T17+273)^4)</f>
        <v>-5.5342773124551181</v>
      </c>
      <c r="AC17">
        <f t="shared" ref="AC17:AC34" si="21">R17+AB17+Z17+AA17</f>
        <v>81.809422932934325</v>
      </c>
      <c r="AD17">
        <v>0</v>
      </c>
      <c r="AE17">
        <v>0</v>
      </c>
      <c r="AF17">
        <v>3</v>
      </c>
      <c r="AG17">
        <v>29</v>
      </c>
      <c r="AH17">
        <v>5</v>
      </c>
      <c r="AI17">
        <f t="shared" ref="AI17:AI34" si="22">IF(AG17*$H$13&gt;=AK17,1,(AK17/(AK17-AG17*$H$13)))</f>
        <v>1</v>
      </c>
      <c r="AJ17">
        <f t="shared" ref="AJ17:AJ34" si="23">(AI17-1)*100</f>
        <v>0</v>
      </c>
      <c r="AK17">
        <f t="shared" ref="AK17:AK34" si="24">MAX(0,($B$13+$C$13*BD17)/(1+$D$13*BD17)*AY17/(BA17+273)*$E$13)</f>
        <v>72245.127520484792</v>
      </c>
      <c r="AL17">
        <f t="shared" ref="AL17:AL34" si="25">$B$11*BE17+$C$11*BF17+$D$11*BG17</f>
        <v>1199.9980645161299</v>
      </c>
      <c r="AM17">
        <f t="shared" ref="AM17:AM34" si="26">AL17*AN17</f>
        <v>963.359783901068</v>
      </c>
      <c r="AN17">
        <f t="shared" ref="AN17:AN34" si="27">($B$11*$D$9+$C$11*$D$9+$D$11*(BH17*$E$9+BI17*$F$9+BJ17*$G$9+BK17*$H$9))/($B$11+$C$11+$D$11)</f>
        <v>0.80280111475806371</v>
      </c>
      <c r="AO17">
        <f t="shared" ref="AO17:AO34" si="28">($B$11*$K$9+$C$11*$K$9+$D$11*(BH17*$L$9+BI17*$M$9+BJ17*$N$9+BK17*$O$9))/($B$11+$C$11+$D$11)</f>
        <v>0.22320002315161272</v>
      </c>
      <c r="AP17">
        <v>10.478999999999999</v>
      </c>
      <c r="AQ17">
        <v>1</v>
      </c>
      <c r="AR17" t="s">
        <v>231</v>
      </c>
      <c r="AS17">
        <v>1531928791.5999999</v>
      </c>
      <c r="AT17">
        <v>396.703225806452</v>
      </c>
      <c r="AU17">
        <v>420.00716129032298</v>
      </c>
      <c r="AV17">
        <v>22.842267741935501</v>
      </c>
      <c r="AW17">
        <v>20.982303225806501</v>
      </c>
      <c r="AX17">
        <v>600.02274193548396</v>
      </c>
      <c r="AY17">
        <v>99.056535483871002</v>
      </c>
      <c r="AZ17">
        <v>0.10001645806451601</v>
      </c>
      <c r="BA17">
        <v>23.3471612903226</v>
      </c>
      <c r="BB17">
        <v>23.946738709677401</v>
      </c>
      <c r="BC17">
        <v>23.732070967741901</v>
      </c>
      <c r="BD17">
        <v>14000.1483870968</v>
      </c>
      <c r="BE17">
        <v>1046.5999999999999</v>
      </c>
      <c r="BF17">
        <v>11.7986096774194</v>
      </c>
      <c r="BG17">
        <v>1199.9980645161299</v>
      </c>
      <c r="BH17">
        <v>0.33000951612903201</v>
      </c>
      <c r="BI17">
        <v>0.33000470967741902</v>
      </c>
      <c r="BJ17">
        <v>0.33000464516129002</v>
      </c>
      <c r="BK17">
        <v>9.9810441935483905E-3</v>
      </c>
      <c r="BL17">
        <v>23.836009677419401</v>
      </c>
      <c r="BM17">
        <v>17743.080645161299</v>
      </c>
      <c r="BN17">
        <v>1531928772.0999999</v>
      </c>
      <c r="BO17" t="s">
        <v>232</v>
      </c>
      <c r="BP17">
        <v>40</v>
      </c>
      <c r="BQ17">
        <v>-0.27700000000000002</v>
      </c>
      <c r="BR17">
        <v>3.6999999999999998E-2</v>
      </c>
      <c r="BS17">
        <v>420</v>
      </c>
      <c r="BT17">
        <v>21</v>
      </c>
      <c r="BU17">
        <v>0.1</v>
      </c>
      <c r="BV17">
        <v>0.05</v>
      </c>
      <c r="BW17">
        <v>13.528950147852299</v>
      </c>
      <c r="BX17">
        <v>5.4958244520255002E-2</v>
      </c>
      <c r="BY17">
        <v>2.5030760681448799E-2</v>
      </c>
      <c r="BZ17">
        <v>1</v>
      </c>
      <c r="CA17">
        <v>-23.3014095238095</v>
      </c>
      <c r="CB17">
        <v>-7.4847095049010798E-2</v>
      </c>
      <c r="CC17">
        <v>4.0976984303757603E-2</v>
      </c>
      <c r="CD17">
        <v>1</v>
      </c>
      <c r="CE17">
        <v>2</v>
      </c>
      <c r="CF17">
        <v>2</v>
      </c>
      <c r="CG17" t="s">
        <v>233</v>
      </c>
      <c r="CH17">
        <v>1.8609800000000001</v>
      </c>
      <c r="CI17">
        <v>1.8579000000000001</v>
      </c>
      <c r="CJ17">
        <v>1.8607199999999999</v>
      </c>
      <c r="CK17">
        <v>1.85351</v>
      </c>
      <c r="CL17">
        <v>1.8520799999999999</v>
      </c>
      <c r="CM17">
        <v>1.85294</v>
      </c>
      <c r="CN17">
        <v>1.85663</v>
      </c>
      <c r="CO17">
        <v>1.8628100000000001</v>
      </c>
      <c r="CP17" t="s">
        <v>234</v>
      </c>
      <c r="CQ17" t="s">
        <v>19</v>
      </c>
      <c r="CR17" t="s">
        <v>19</v>
      </c>
      <c r="CS17" t="s">
        <v>19</v>
      </c>
      <c r="CT17" t="s">
        <v>235</v>
      </c>
      <c r="CU17" t="s">
        <v>236</v>
      </c>
      <c r="CV17" t="s">
        <v>237</v>
      </c>
      <c r="CW17" t="s">
        <v>237</v>
      </c>
      <c r="CX17" t="s">
        <v>237</v>
      </c>
      <c r="CY17" t="s">
        <v>237</v>
      </c>
      <c r="CZ17">
        <v>0</v>
      </c>
      <c r="DA17">
        <v>100</v>
      </c>
      <c r="DB17">
        <v>100</v>
      </c>
      <c r="DC17">
        <v>-0.27700000000000002</v>
      </c>
      <c r="DD17">
        <v>3.6999999999999998E-2</v>
      </c>
      <c r="DE17">
        <v>3</v>
      </c>
      <c r="DF17">
        <v>580.64099999999996</v>
      </c>
      <c r="DG17">
        <v>299.459</v>
      </c>
      <c r="DH17">
        <v>23.000499999999999</v>
      </c>
      <c r="DI17">
        <v>23.840599999999998</v>
      </c>
      <c r="DJ17">
        <v>30.0002</v>
      </c>
      <c r="DK17">
        <v>23.895700000000001</v>
      </c>
      <c r="DL17">
        <v>23.903300000000002</v>
      </c>
      <c r="DM17">
        <v>20.4434</v>
      </c>
      <c r="DN17">
        <v>3.4399500000000001</v>
      </c>
      <c r="DO17">
        <v>100</v>
      </c>
      <c r="DP17">
        <v>23</v>
      </c>
      <c r="DQ17">
        <v>420</v>
      </c>
      <c r="DR17">
        <v>21</v>
      </c>
      <c r="DS17">
        <v>100.876</v>
      </c>
      <c r="DT17">
        <v>104.509</v>
      </c>
    </row>
    <row r="18" spans="1:124" x14ac:dyDescent="0.25">
      <c r="A18">
        <v>2</v>
      </c>
      <c r="B18">
        <v>1531928918.0999999</v>
      </c>
      <c r="C18">
        <v>118.5</v>
      </c>
      <c r="D18" t="s">
        <v>238</v>
      </c>
      <c r="E18" t="s">
        <v>239</v>
      </c>
      <c r="G18">
        <v>1531928910.0999999</v>
      </c>
      <c r="H18">
        <f t="shared" si="0"/>
        <v>1.10438590401392E-3</v>
      </c>
      <c r="I18">
        <f t="shared" si="1"/>
        <v>-0.22356852679817968</v>
      </c>
      <c r="J18">
        <f t="shared" si="2"/>
        <v>40.311574193548402</v>
      </c>
      <c r="K18">
        <f t="shared" si="3"/>
        <v>42.223850937200169</v>
      </c>
      <c r="L18">
        <f t="shared" si="4"/>
        <v>4.1868410482373415</v>
      </c>
      <c r="M18">
        <f t="shared" si="5"/>
        <v>3.9972231287865823</v>
      </c>
      <c r="N18">
        <f t="shared" si="6"/>
        <v>0.15216047739432423</v>
      </c>
      <c r="O18">
        <f t="shared" si="7"/>
        <v>3</v>
      </c>
      <c r="P18">
        <f t="shared" si="8"/>
        <v>0.14839711475676917</v>
      </c>
      <c r="Q18">
        <f t="shared" si="9"/>
        <v>9.3079125362461004E-2</v>
      </c>
      <c r="R18">
        <f t="shared" si="10"/>
        <v>215.022400791877</v>
      </c>
      <c r="S18">
        <f t="shared" si="11"/>
        <v>24.466705657588918</v>
      </c>
      <c r="T18">
        <f t="shared" si="12"/>
        <v>23.998874193548399</v>
      </c>
      <c r="U18">
        <f t="shared" si="13"/>
        <v>2.9947719443167276</v>
      </c>
      <c r="V18">
        <f t="shared" si="14"/>
        <v>78.306374507453967</v>
      </c>
      <c r="W18">
        <f t="shared" si="15"/>
        <v>2.2764413251322955</v>
      </c>
      <c r="X18">
        <f t="shared" si="16"/>
        <v>2.9070958008860459</v>
      </c>
      <c r="Y18">
        <f t="shared" si="17"/>
        <v>0.71833061918443208</v>
      </c>
      <c r="Z18">
        <f t="shared" si="18"/>
        <v>-48.703418367013867</v>
      </c>
      <c r="AA18">
        <f t="shared" si="19"/>
        <v>-79.852715303231705</v>
      </c>
      <c r="AB18">
        <f t="shared" si="20"/>
        <v>-5.5598229587565928</v>
      </c>
      <c r="AC18">
        <f t="shared" si="21"/>
        <v>80.906444162874848</v>
      </c>
      <c r="AD18">
        <v>0</v>
      </c>
      <c r="AE18">
        <v>0</v>
      </c>
      <c r="AF18">
        <v>3</v>
      </c>
      <c r="AG18">
        <v>28</v>
      </c>
      <c r="AH18">
        <v>5</v>
      </c>
      <c r="AI18">
        <f t="shared" si="22"/>
        <v>1</v>
      </c>
      <c r="AJ18">
        <f t="shared" si="23"/>
        <v>0</v>
      </c>
      <c r="AK18">
        <f t="shared" si="24"/>
        <v>72205.058443532296</v>
      </c>
      <c r="AL18">
        <f t="shared" si="25"/>
        <v>1200</v>
      </c>
      <c r="AM18">
        <f t="shared" si="26"/>
        <v>963.36150503225815</v>
      </c>
      <c r="AN18">
        <f t="shared" si="27"/>
        <v>0.80280125419354842</v>
      </c>
      <c r="AO18">
        <f t="shared" si="28"/>
        <v>0.22320011716129035</v>
      </c>
      <c r="AP18">
        <v>10.478999999999999</v>
      </c>
      <c r="AQ18">
        <v>1</v>
      </c>
      <c r="AR18" t="s">
        <v>231</v>
      </c>
      <c r="AS18">
        <v>1531928910.0999999</v>
      </c>
      <c r="AT18">
        <v>40.311574193548402</v>
      </c>
      <c r="AU18">
        <v>39.9988806451613</v>
      </c>
      <c r="AV18">
        <v>22.957670967741901</v>
      </c>
      <c r="AW18">
        <v>21.073235483870999</v>
      </c>
      <c r="AX18">
        <v>600.02977419354795</v>
      </c>
      <c r="AY18">
        <v>99.058151612903202</v>
      </c>
      <c r="AZ18">
        <v>0.100048203225806</v>
      </c>
      <c r="BA18">
        <v>23.505151612903202</v>
      </c>
      <c r="BB18">
        <v>24.104548387096798</v>
      </c>
      <c r="BC18">
        <v>23.8932</v>
      </c>
      <c r="BD18">
        <v>13999.5419354839</v>
      </c>
      <c r="BE18">
        <v>1046.60967741935</v>
      </c>
      <c r="BF18">
        <v>27.260819354838699</v>
      </c>
      <c r="BG18">
        <v>1200</v>
      </c>
      <c r="BH18">
        <v>0.33000732258064502</v>
      </c>
      <c r="BI18">
        <v>0.33000251612903198</v>
      </c>
      <c r="BJ18">
        <v>0.33000516129032298</v>
      </c>
      <c r="BK18">
        <v>9.9851354838709702E-3</v>
      </c>
      <c r="BL18">
        <v>24</v>
      </c>
      <c r="BM18">
        <v>17743.119354838698</v>
      </c>
      <c r="BN18">
        <v>1531928866.5999999</v>
      </c>
      <c r="BO18" t="s">
        <v>240</v>
      </c>
      <c r="BP18">
        <v>41</v>
      </c>
      <c r="BQ18">
        <v>-3.3000000000000002E-2</v>
      </c>
      <c r="BR18">
        <v>4.2999999999999997E-2</v>
      </c>
      <c r="BS18">
        <v>39</v>
      </c>
      <c r="BT18">
        <v>21</v>
      </c>
      <c r="BU18">
        <v>0.03</v>
      </c>
      <c r="BV18">
        <v>0.04</v>
      </c>
      <c r="BW18">
        <v>-0.26604069406372199</v>
      </c>
      <c r="BX18">
        <v>0.54683924196673295</v>
      </c>
      <c r="BY18">
        <v>5.6260825980157601E-2</v>
      </c>
      <c r="BZ18">
        <v>1</v>
      </c>
      <c r="CA18">
        <v>0.36369283333333302</v>
      </c>
      <c r="CB18">
        <v>-0.88217073818979796</v>
      </c>
      <c r="CC18">
        <v>9.3607727706005894E-2</v>
      </c>
      <c r="CD18">
        <v>1</v>
      </c>
      <c r="CE18">
        <v>2</v>
      </c>
      <c r="CF18">
        <v>2</v>
      </c>
      <c r="CG18" t="s">
        <v>233</v>
      </c>
      <c r="CH18">
        <v>1.8609800000000001</v>
      </c>
      <c r="CI18">
        <v>1.8579000000000001</v>
      </c>
      <c r="CJ18">
        <v>1.8607499999999999</v>
      </c>
      <c r="CK18">
        <v>1.8535200000000001</v>
      </c>
      <c r="CL18">
        <v>1.8520700000000001</v>
      </c>
      <c r="CM18">
        <v>1.8529</v>
      </c>
      <c r="CN18">
        <v>1.85663</v>
      </c>
      <c r="CO18">
        <v>1.8628199999999999</v>
      </c>
      <c r="CP18" t="s">
        <v>234</v>
      </c>
      <c r="CQ18" t="s">
        <v>19</v>
      </c>
      <c r="CR18" t="s">
        <v>19</v>
      </c>
      <c r="CS18" t="s">
        <v>19</v>
      </c>
      <c r="CT18" t="s">
        <v>235</v>
      </c>
      <c r="CU18" t="s">
        <v>236</v>
      </c>
      <c r="CV18" t="s">
        <v>237</v>
      </c>
      <c r="CW18" t="s">
        <v>237</v>
      </c>
      <c r="CX18" t="s">
        <v>237</v>
      </c>
      <c r="CY18" t="s">
        <v>237</v>
      </c>
      <c r="CZ18">
        <v>0</v>
      </c>
      <c r="DA18">
        <v>100</v>
      </c>
      <c r="DB18">
        <v>100</v>
      </c>
      <c r="DC18">
        <v>-3.3000000000000002E-2</v>
      </c>
      <c r="DD18">
        <v>4.2999999999999997E-2</v>
      </c>
      <c r="DE18">
        <v>3</v>
      </c>
      <c r="DF18">
        <v>582.399</v>
      </c>
      <c r="DG18">
        <v>299.053</v>
      </c>
      <c r="DH18">
        <v>23.000900000000001</v>
      </c>
      <c r="DI18">
        <v>23.877300000000002</v>
      </c>
      <c r="DJ18">
        <v>30.0002</v>
      </c>
      <c r="DK18">
        <v>23.9176</v>
      </c>
      <c r="DL18">
        <v>23.927</v>
      </c>
      <c r="DM18">
        <v>4.7695499999999997</v>
      </c>
      <c r="DN18">
        <v>3.98326</v>
      </c>
      <c r="DO18">
        <v>100</v>
      </c>
      <c r="DP18">
        <v>23</v>
      </c>
      <c r="DQ18">
        <v>40</v>
      </c>
      <c r="DR18">
        <v>21</v>
      </c>
      <c r="DS18">
        <v>100.869</v>
      </c>
      <c r="DT18">
        <v>104.5</v>
      </c>
    </row>
    <row r="19" spans="1:124" x14ac:dyDescent="0.25">
      <c r="A19">
        <v>3</v>
      </c>
      <c r="B19">
        <v>1531929008.0999999</v>
      </c>
      <c r="C19">
        <v>208.5</v>
      </c>
      <c r="D19" t="s">
        <v>241</v>
      </c>
      <c r="E19" t="s">
        <v>242</v>
      </c>
      <c r="G19">
        <v>1531929000.0999999</v>
      </c>
      <c r="H19">
        <f t="shared" si="0"/>
        <v>1.1274661255691396E-3</v>
      </c>
      <c r="I19">
        <f t="shared" si="1"/>
        <v>-0.88548641265059658</v>
      </c>
      <c r="J19">
        <f t="shared" si="2"/>
        <v>21.5047225806452</v>
      </c>
      <c r="K19">
        <f t="shared" si="3"/>
        <v>30.668370073686361</v>
      </c>
      <c r="L19">
        <f t="shared" si="4"/>
        <v>3.0412926659279345</v>
      </c>
      <c r="M19">
        <f t="shared" si="5"/>
        <v>2.132560514634148</v>
      </c>
      <c r="N19">
        <f t="shared" si="6"/>
        <v>0.152731099007691</v>
      </c>
      <c r="O19">
        <f t="shared" si="7"/>
        <v>3</v>
      </c>
      <c r="P19">
        <f t="shared" si="8"/>
        <v>0.14893980889136213</v>
      </c>
      <c r="Q19">
        <f t="shared" si="9"/>
        <v>9.3420738410521245E-2</v>
      </c>
      <c r="R19">
        <f t="shared" si="10"/>
        <v>215.02228070094571</v>
      </c>
      <c r="S19">
        <f t="shared" si="11"/>
        <v>24.551460259002873</v>
      </c>
      <c r="T19">
        <f t="shared" si="12"/>
        <v>24.084853225806448</v>
      </c>
      <c r="U19">
        <f t="shared" si="13"/>
        <v>3.0102743102813507</v>
      </c>
      <c r="V19">
        <f t="shared" si="14"/>
        <v>77.987769459294157</v>
      </c>
      <c r="W19">
        <f t="shared" si="15"/>
        <v>2.2796070582655816</v>
      </c>
      <c r="X19">
        <f t="shared" si="16"/>
        <v>2.9230314882328137</v>
      </c>
      <c r="Y19">
        <f t="shared" si="17"/>
        <v>0.7306672520157691</v>
      </c>
      <c r="Z19">
        <f t="shared" si="18"/>
        <v>-49.721256137599056</v>
      </c>
      <c r="AA19">
        <f t="shared" si="19"/>
        <v>-79.08968659354349</v>
      </c>
      <c r="AB19">
        <f t="shared" si="20"/>
        <v>-5.5116154747458621</v>
      </c>
      <c r="AC19">
        <f t="shared" si="21"/>
        <v>80.699722495057301</v>
      </c>
      <c r="AD19">
        <v>0</v>
      </c>
      <c r="AE19">
        <v>0</v>
      </c>
      <c r="AF19">
        <v>3</v>
      </c>
      <c r="AG19">
        <v>28</v>
      </c>
      <c r="AH19">
        <v>5</v>
      </c>
      <c r="AI19">
        <f t="shared" si="22"/>
        <v>1</v>
      </c>
      <c r="AJ19">
        <f t="shared" si="23"/>
        <v>0</v>
      </c>
      <c r="AK19">
        <f t="shared" si="24"/>
        <v>72198.691330046684</v>
      </c>
      <c r="AL19">
        <f t="shared" si="25"/>
        <v>1199.9974193548401</v>
      </c>
      <c r="AM19">
        <f t="shared" si="26"/>
        <v>963.35882448194445</v>
      </c>
      <c r="AN19">
        <f t="shared" si="27"/>
        <v>0.80280074685483849</v>
      </c>
      <c r="AO19">
        <f t="shared" si="28"/>
        <v>0.22320061355806445</v>
      </c>
      <c r="AP19">
        <v>10.478999999999999</v>
      </c>
      <c r="AQ19">
        <v>1</v>
      </c>
      <c r="AR19" t="s">
        <v>231</v>
      </c>
      <c r="AS19">
        <v>1531929000.0999999</v>
      </c>
      <c r="AT19">
        <v>21.5047225806452</v>
      </c>
      <c r="AU19">
        <v>20.0006387096774</v>
      </c>
      <c r="AV19">
        <v>22.987538709677398</v>
      </c>
      <c r="AW19">
        <v>21.0637774193548</v>
      </c>
      <c r="AX19">
        <v>600.02903225806403</v>
      </c>
      <c r="AY19">
        <v>99.0670419354839</v>
      </c>
      <c r="AZ19">
        <v>0.100036674193548</v>
      </c>
      <c r="BA19">
        <v>23.595848387096801</v>
      </c>
      <c r="BB19">
        <v>24.1845419354839</v>
      </c>
      <c r="BC19">
        <v>23.985164516129</v>
      </c>
      <c r="BD19">
        <v>14001.5774193548</v>
      </c>
      <c r="BE19">
        <v>1046.73903225806</v>
      </c>
      <c r="BF19">
        <v>26.485358064516099</v>
      </c>
      <c r="BG19">
        <v>1199.9974193548401</v>
      </c>
      <c r="BH19">
        <v>0.32999987096774203</v>
      </c>
      <c r="BI19">
        <v>0.33000706451612899</v>
      </c>
      <c r="BJ19">
        <v>0.330009580645161</v>
      </c>
      <c r="BK19">
        <v>9.9834332258064498E-3</v>
      </c>
      <c r="BL19">
        <v>24</v>
      </c>
      <c r="BM19">
        <v>17743.029032258099</v>
      </c>
      <c r="BN19">
        <v>1531928981.5999999</v>
      </c>
      <c r="BO19" t="s">
        <v>243</v>
      </c>
      <c r="BP19">
        <v>42</v>
      </c>
      <c r="BQ19">
        <v>5.6000000000000001E-2</v>
      </c>
      <c r="BR19">
        <v>4.5999999999999999E-2</v>
      </c>
      <c r="BS19">
        <v>20</v>
      </c>
      <c r="BT19">
        <v>21</v>
      </c>
      <c r="BU19">
        <v>0.19</v>
      </c>
      <c r="BV19">
        <v>0.04</v>
      </c>
      <c r="BW19">
        <v>-0.95173938904648703</v>
      </c>
      <c r="BX19">
        <v>0.38095905539499397</v>
      </c>
      <c r="BY19">
        <v>4.2015012835205298E-2</v>
      </c>
      <c r="BZ19">
        <v>1</v>
      </c>
      <c r="CA19">
        <v>1.5424150000000001</v>
      </c>
      <c r="CB19">
        <v>-0.62365315614611605</v>
      </c>
      <c r="CC19">
        <v>7.0276357375381807E-2</v>
      </c>
      <c r="CD19">
        <v>1</v>
      </c>
      <c r="CE19">
        <v>2</v>
      </c>
      <c r="CF19">
        <v>2</v>
      </c>
      <c r="CG19" t="s">
        <v>233</v>
      </c>
      <c r="CH19">
        <v>1.86097</v>
      </c>
      <c r="CI19">
        <v>1.8579000000000001</v>
      </c>
      <c r="CJ19">
        <v>1.86073</v>
      </c>
      <c r="CK19">
        <v>1.85351</v>
      </c>
      <c r="CL19">
        <v>1.8520799999999999</v>
      </c>
      <c r="CM19">
        <v>1.8529199999999999</v>
      </c>
      <c r="CN19">
        <v>1.8566</v>
      </c>
      <c r="CO19">
        <v>1.8627899999999999</v>
      </c>
      <c r="CP19" t="s">
        <v>234</v>
      </c>
      <c r="CQ19" t="s">
        <v>19</v>
      </c>
      <c r="CR19" t="s">
        <v>19</v>
      </c>
      <c r="CS19" t="s">
        <v>19</v>
      </c>
      <c r="CT19" t="s">
        <v>235</v>
      </c>
      <c r="CU19" t="s">
        <v>236</v>
      </c>
      <c r="CV19" t="s">
        <v>237</v>
      </c>
      <c r="CW19" t="s">
        <v>237</v>
      </c>
      <c r="CX19" t="s">
        <v>237</v>
      </c>
      <c r="CY19" t="s">
        <v>237</v>
      </c>
      <c r="CZ19">
        <v>0</v>
      </c>
      <c r="DA19">
        <v>100</v>
      </c>
      <c r="DB19">
        <v>100</v>
      </c>
      <c r="DC19">
        <v>5.6000000000000001E-2</v>
      </c>
      <c r="DD19">
        <v>4.5999999999999999E-2</v>
      </c>
      <c r="DE19">
        <v>3</v>
      </c>
      <c r="DF19">
        <v>581.88499999999999</v>
      </c>
      <c r="DG19">
        <v>298.76600000000002</v>
      </c>
      <c r="DH19">
        <v>23.001200000000001</v>
      </c>
      <c r="DI19">
        <v>23.933</v>
      </c>
      <c r="DJ19">
        <v>30.0002</v>
      </c>
      <c r="DK19">
        <v>23.962700000000002</v>
      </c>
      <c r="DL19">
        <v>23.968499999999999</v>
      </c>
      <c r="DM19">
        <v>3.9472499999999999</v>
      </c>
      <c r="DN19">
        <v>4.5318100000000001</v>
      </c>
      <c r="DO19">
        <v>100</v>
      </c>
      <c r="DP19">
        <v>23</v>
      </c>
      <c r="DQ19">
        <v>20</v>
      </c>
      <c r="DR19">
        <v>21</v>
      </c>
      <c r="DS19">
        <v>100.86199999999999</v>
      </c>
      <c r="DT19">
        <v>104.489</v>
      </c>
    </row>
    <row r="20" spans="1:124" x14ac:dyDescent="0.25">
      <c r="A20">
        <v>4</v>
      </c>
      <c r="B20">
        <v>1531929071.5999999</v>
      </c>
      <c r="C20">
        <v>272</v>
      </c>
      <c r="D20" t="s">
        <v>244</v>
      </c>
      <c r="E20" t="s">
        <v>245</v>
      </c>
      <c r="G20">
        <v>1531929046.21613</v>
      </c>
      <c r="H20">
        <f t="shared" si="0"/>
        <v>8.57479131799513E-4</v>
      </c>
      <c r="I20">
        <f t="shared" si="1"/>
        <v>1.7233772729410277</v>
      </c>
      <c r="J20">
        <f t="shared" si="2"/>
        <v>36.965219354838702</v>
      </c>
      <c r="K20">
        <f t="shared" si="3"/>
        <v>10.615282556252605</v>
      </c>
      <c r="L20">
        <f t="shared" si="4"/>
        <v>1.0526896413021225</v>
      </c>
      <c r="M20">
        <f t="shared" si="5"/>
        <v>3.6657435444691937</v>
      </c>
      <c r="N20">
        <f t="shared" si="6"/>
        <v>0.10750875926234538</v>
      </c>
      <c r="O20">
        <f t="shared" si="7"/>
        <v>3</v>
      </c>
      <c r="P20">
        <f t="shared" si="8"/>
        <v>0.10561631280443397</v>
      </c>
      <c r="Q20">
        <f t="shared" si="9"/>
        <v>6.6177650823407305E-2</v>
      </c>
      <c r="R20">
        <f t="shared" si="10"/>
        <v>215.02168184847602</v>
      </c>
      <c r="S20">
        <f t="shared" si="11"/>
        <v>24.646477127282385</v>
      </c>
      <c r="T20">
        <f t="shared" si="12"/>
        <v>24.121095161290349</v>
      </c>
      <c r="U20">
        <f t="shared" si="13"/>
        <v>3.0168298683919845</v>
      </c>
      <c r="V20">
        <f t="shared" si="14"/>
        <v>76.273447976471374</v>
      </c>
      <c r="W20">
        <f t="shared" si="15"/>
        <v>2.2330197832458523</v>
      </c>
      <c r="X20">
        <f t="shared" si="16"/>
        <v>2.9276502406639437</v>
      </c>
      <c r="Y20">
        <f t="shared" si="17"/>
        <v>0.78381008514613226</v>
      </c>
      <c r="Z20">
        <f t="shared" si="18"/>
        <v>-37.814829712358524</v>
      </c>
      <c r="AA20">
        <f t="shared" si="19"/>
        <v>-80.712785612903602</v>
      </c>
      <c r="AB20">
        <f t="shared" si="20"/>
        <v>-5.6265015879654685</v>
      </c>
      <c r="AC20">
        <f t="shared" si="21"/>
        <v>90.867564935248438</v>
      </c>
      <c r="AD20">
        <v>0</v>
      </c>
      <c r="AE20">
        <v>0</v>
      </c>
      <c r="AF20">
        <v>3</v>
      </c>
      <c r="AG20">
        <v>44</v>
      </c>
      <c r="AH20">
        <v>7</v>
      </c>
      <c r="AI20">
        <f t="shared" si="22"/>
        <v>1</v>
      </c>
      <c r="AJ20">
        <f t="shared" si="23"/>
        <v>0</v>
      </c>
      <c r="AK20">
        <f t="shared" si="24"/>
        <v>72212.241166179025</v>
      </c>
      <c r="AL20">
        <f t="shared" si="25"/>
        <v>1199.9974193548401</v>
      </c>
      <c r="AM20">
        <f t="shared" si="26"/>
        <v>963.35867777258295</v>
      </c>
      <c r="AN20">
        <f t="shared" si="27"/>
        <v>0.80280062459677437</v>
      </c>
      <c r="AO20">
        <f t="shared" si="28"/>
        <v>0.22320002591935495</v>
      </c>
      <c r="AP20">
        <v>10.478999999999999</v>
      </c>
      <c r="AQ20">
        <v>1</v>
      </c>
      <c r="AR20" t="s">
        <v>231</v>
      </c>
      <c r="AS20">
        <v>1531929046.21613</v>
      </c>
      <c r="AT20">
        <v>36.965219354838702</v>
      </c>
      <c r="AU20">
        <v>40.030016129032298</v>
      </c>
      <c r="AV20">
        <v>22.5176870967742</v>
      </c>
      <c r="AW20">
        <v>21.054032258064499</v>
      </c>
      <c r="AX20">
        <v>600.08619354838697</v>
      </c>
      <c r="AY20">
        <v>99.067945161290297</v>
      </c>
      <c r="AZ20">
        <v>9.9423745161290294E-2</v>
      </c>
      <c r="BA20">
        <v>23.622054838709701</v>
      </c>
      <c r="BB20">
        <v>24.2233290322581</v>
      </c>
      <c r="BC20">
        <v>24.018861290322601</v>
      </c>
      <c r="BD20">
        <v>14005.825806451599</v>
      </c>
      <c r="BE20">
        <v>1046.5854838709699</v>
      </c>
      <c r="BF20">
        <v>25.846</v>
      </c>
      <c r="BG20">
        <v>1199.9974193548401</v>
      </c>
      <c r="BH20">
        <v>0.330008322580645</v>
      </c>
      <c r="BI20">
        <v>0.330008290322581</v>
      </c>
      <c r="BJ20">
        <v>0.33000174193548398</v>
      </c>
      <c r="BK20">
        <v>9.9817532258064494E-3</v>
      </c>
      <c r="BL20">
        <v>24</v>
      </c>
      <c r="BM20">
        <v>17743.0903225806</v>
      </c>
      <c r="BN20">
        <v>1531929066.0999999</v>
      </c>
      <c r="BO20" t="s">
        <v>246</v>
      </c>
      <c r="BP20">
        <v>43</v>
      </c>
      <c r="BQ20">
        <v>6.0999999999999999E-2</v>
      </c>
      <c r="BR20">
        <v>4.2999999999999997E-2</v>
      </c>
      <c r="BS20">
        <v>40</v>
      </c>
      <c r="BT20">
        <v>21</v>
      </c>
      <c r="BU20">
        <v>0.3</v>
      </c>
      <c r="BV20">
        <v>0.05</v>
      </c>
      <c r="BW20">
        <v>-1.7344897371330799E-3</v>
      </c>
      <c r="BX20">
        <v>-3.6537143143550999E-2</v>
      </c>
      <c r="BY20">
        <v>1.22266162608635E-2</v>
      </c>
      <c r="BZ20">
        <v>1</v>
      </c>
      <c r="CA20">
        <v>-2.77800785714286E-3</v>
      </c>
      <c r="CB20">
        <v>-2.2051822889629501E-2</v>
      </c>
      <c r="CC20">
        <v>1.75232908256687E-2</v>
      </c>
      <c r="CD20">
        <v>1</v>
      </c>
      <c r="CE20">
        <v>2</v>
      </c>
      <c r="CF20">
        <v>2</v>
      </c>
      <c r="CG20" t="s">
        <v>233</v>
      </c>
      <c r="CH20">
        <v>1.8609800000000001</v>
      </c>
      <c r="CI20">
        <v>1.85791</v>
      </c>
      <c r="CJ20">
        <v>1.8607800000000001</v>
      </c>
      <c r="CK20">
        <v>1.8535299999999999</v>
      </c>
      <c r="CL20">
        <v>1.85209</v>
      </c>
      <c r="CM20">
        <v>1.85293</v>
      </c>
      <c r="CN20">
        <v>1.8566100000000001</v>
      </c>
      <c r="CO20">
        <v>1.8628199999999999</v>
      </c>
      <c r="CP20" t="s">
        <v>234</v>
      </c>
      <c r="CQ20" t="s">
        <v>19</v>
      </c>
      <c r="CR20" t="s">
        <v>19</v>
      </c>
      <c r="CS20" t="s">
        <v>19</v>
      </c>
      <c r="CT20" t="s">
        <v>235</v>
      </c>
      <c r="CU20" t="s">
        <v>236</v>
      </c>
      <c r="CV20" t="s">
        <v>237</v>
      </c>
      <c r="CW20" t="s">
        <v>237</v>
      </c>
      <c r="CX20" t="s">
        <v>237</v>
      </c>
      <c r="CY20" t="s">
        <v>237</v>
      </c>
      <c r="CZ20">
        <v>0</v>
      </c>
      <c r="DA20">
        <v>100</v>
      </c>
      <c r="DB20">
        <v>100</v>
      </c>
      <c r="DC20">
        <v>6.0999999999999999E-2</v>
      </c>
      <c r="DD20">
        <v>4.2999999999999997E-2</v>
      </c>
      <c r="DE20">
        <v>3</v>
      </c>
      <c r="DF20">
        <v>562.18799999999999</v>
      </c>
      <c r="DG20">
        <v>296.42200000000003</v>
      </c>
      <c r="DH20">
        <v>23.000800000000002</v>
      </c>
      <c r="DI20">
        <v>23.9832</v>
      </c>
      <c r="DJ20">
        <v>30.000399999999999</v>
      </c>
      <c r="DK20">
        <v>24.0321</v>
      </c>
      <c r="DL20">
        <v>24.037299999999998</v>
      </c>
      <c r="DM20">
        <v>4.7765599999999999</v>
      </c>
      <c r="DN20">
        <v>4.80185</v>
      </c>
      <c r="DO20">
        <v>100</v>
      </c>
      <c r="DP20">
        <v>23</v>
      </c>
      <c r="DQ20">
        <v>40</v>
      </c>
      <c r="DR20">
        <v>21</v>
      </c>
      <c r="DS20">
        <v>100.854</v>
      </c>
      <c r="DT20">
        <v>104.48099999999999</v>
      </c>
    </row>
    <row r="21" spans="1:124" x14ac:dyDescent="0.25">
      <c r="A21">
        <v>5</v>
      </c>
      <c r="B21">
        <v>1531929154.5999999</v>
      </c>
      <c r="C21">
        <v>355</v>
      </c>
      <c r="D21" t="s">
        <v>247</v>
      </c>
      <c r="E21" t="s">
        <v>248</v>
      </c>
      <c r="G21">
        <v>1531929146.5999999</v>
      </c>
      <c r="H21">
        <f t="shared" si="0"/>
        <v>1.1302575631506073E-3</v>
      </c>
      <c r="I21">
        <f t="shared" si="1"/>
        <v>0.58872954377374442</v>
      </c>
      <c r="J21">
        <f t="shared" si="2"/>
        <v>58.844961290322601</v>
      </c>
      <c r="K21">
        <f t="shared" si="3"/>
        <v>51.776701421360166</v>
      </c>
      <c r="L21">
        <f t="shared" si="4"/>
        <v>5.1348285098352484</v>
      </c>
      <c r="M21">
        <f t="shared" si="5"/>
        <v>5.8358060015203339</v>
      </c>
      <c r="N21">
        <f t="shared" si="6"/>
        <v>0.15058648372448538</v>
      </c>
      <c r="O21">
        <f t="shared" si="7"/>
        <v>3</v>
      </c>
      <c r="P21">
        <f t="shared" si="8"/>
        <v>0.14689963383781035</v>
      </c>
      <c r="Q21">
        <f t="shared" si="9"/>
        <v>9.2136542983871542E-2</v>
      </c>
      <c r="R21">
        <f t="shared" si="10"/>
        <v>215.02250805156251</v>
      </c>
      <c r="S21">
        <f t="shared" si="11"/>
        <v>24.59882293667825</v>
      </c>
      <c r="T21">
        <f t="shared" si="12"/>
        <v>24.1345322580645</v>
      </c>
      <c r="U21">
        <f t="shared" si="13"/>
        <v>3.0192635835443951</v>
      </c>
      <c r="V21">
        <f t="shared" si="14"/>
        <v>77.659359948884926</v>
      </c>
      <c r="W21">
        <f t="shared" si="15"/>
        <v>2.2765952636823603</v>
      </c>
      <c r="X21">
        <f t="shared" si="16"/>
        <v>2.9315143276751261</v>
      </c>
      <c r="Y21">
        <f t="shared" si="17"/>
        <v>0.74266831986203474</v>
      </c>
      <c r="Z21">
        <f t="shared" si="18"/>
        <v>-49.844358534941783</v>
      </c>
      <c r="AA21">
        <f t="shared" si="19"/>
        <v>-79.344551225807734</v>
      </c>
      <c r="AB21">
        <f t="shared" si="20"/>
        <v>-5.5321091474773443</v>
      </c>
      <c r="AC21">
        <f t="shared" si="21"/>
        <v>80.301489143335644</v>
      </c>
      <c r="AD21">
        <v>0</v>
      </c>
      <c r="AE21">
        <v>0</v>
      </c>
      <c r="AF21">
        <v>3</v>
      </c>
      <c r="AG21">
        <v>28</v>
      </c>
      <c r="AH21">
        <v>5</v>
      </c>
      <c r="AI21">
        <f t="shared" si="22"/>
        <v>1</v>
      </c>
      <c r="AJ21">
        <f t="shared" si="23"/>
        <v>0</v>
      </c>
      <c r="AK21">
        <f t="shared" si="24"/>
        <v>72184.423639417408</v>
      </c>
      <c r="AL21">
        <f t="shared" si="25"/>
        <v>1200.0006451612901</v>
      </c>
      <c r="AM21">
        <f t="shared" si="26"/>
        <v>963.36055722582682</v>
      </c>
      <c r="AN21">
        <f t="shared" si="27"/>
        <v>0.80280003274193501</v>
      </c>
      <c r="AO21">
        <f t="shared" si="28"/>
        <v>0.22320044809677408</v>
      </c>
      <c r="AP21">
        <v>10.478999999999999</v>
      </c>
      <c r="AQ21">
        <v>1</v>
      </c>
      <c r="AR21" t="s">
        <v>231</v>
      </c>
      <c r="AS21">
        <v>1531929146.5999999</v>
      </c>
      <c r="AT21">
        <v>58.844961290322601</v>
      </c>
      <c r="AU21">
        <v>59.989283870967697</v>
      </c>
      <c r="AV21">
        <v>22.955896774193601</v>
      </c>
      <c r="AW21">
        <v>21.027306451612901</v>
      </c>
      <c r="AX21">
        <v>600.02790322580597</v>
      </c>
      <c r="AY21">
        <v>99.072545161290293</v>
      </c>
      <c r="AZ21">
        <v>0.100024138709677</v>
      </c>
      <c r="BA21">
        <v>23.643951612903201</v>
      </c>
      <c r="BB21">
        <v>24.235519354838701</v>
      </c>
      <c r="BC21">
        <v>24.033545161290299</v>
      </c>
      <c r="BD21">
        <v>14000.129032258101</v>
      </c>
      <c r="BE21">
        <v>1046.5535483870999</v>
      </c>
      <c r="BF21">
        <v>28.118200000000002</v>
      </c>
      <c r="BG21">
        <v>1200.0006451612901</v>
      </c>
      <c r="BH21">
        <v>0.33000187096774197</v>
      </c>
      <c r="BI21">
        <v>0.33001406451612902</v>
      </c>
      <c r="BJ21">
        <v>0.33000390322580597</v>
      </c>
      <c r="BK21">
        <v>9.9802935483871008E-3</v>
      </c>
      <c r="BL21">
        <v>24</v>
      </c>
      <c r="BM21">
        <v>17743.0903225806</v>
      </c>
      <c r="BN21">
        <v>1531929129.5999999</v>
      </c>
      <c r="BO21" t="s">
        <v>249</v>
      </c>
      <c r="BP21">
        <v>44</v>
      </c>
      <c r="BQ21">
        <v>0.13</v>
      </c>
      <c r="BR21">
        <v>4.1000000000000002E-2</v>
      </c>
      <c r="BS21">
        <v>60</v>
      </c>
      <c r="BT21">
        <v>21</v>
      </c>
      <c r="BU21">
        <v>0.37</v>
      </c>
      <c r="BV21">
        <v>0.05</v>
      </c>
      <c r="BW21">
        <v>0.62491262781355505</v>
      </c>
      <c r="BX21">
        <v>-0.13323248965788501</v>
      </c>
      <c r="BY21">
        <v>5.4307689117812502E-2</v>
      </c>
      <c r="BZ21">
        <v>1</v>
      </c>
      <c r="CA21">
        <v>-1.1544272142857099</v>
      </c>
      <c r="CB21">
        <v>0.170818983874791</v>
      </c>
      <c r="CC21">
        <v>9.6650007461762999E-2</v>
      </c>
      <c r="CD21">
        <v>1</v>
      </c>
      <c r="CE21">
        <v>2</v>
      </c>
      <c r="CF21">
        <v>2</v>
      </c>
      <c r="CG21" t="s">
        <v>233</v>
      </c>
      <c r="CH21">
        <v>1.86097</v>
      </c>
      <c r="CI21">
        <v>1.85791</v>
      </c>
      <c r="CJ21">
        <v>1.86077</v>
      </c>
      <c r="CK21">
        <v>1.8535200000000001</v>
      </c>
      <c r="CL21">
        <v>1.8520799999999999</v>
      </c>
      <c r="CM21">
        <v>1.8529</v>
      </c>
      <c r="CN21">
        <v>1.85663</v>
      </c>
      <c r="CO21">
        <v>1.8628199999999999</v>
      </c>
      <c r="CP21" t="s">
        <v>234</v>
      </c>
      <c r="CQ21" t="s">
        <v>19</v>
      </c>
      <c r="CR21" t="s">
        <v>19</v>
      </c>
      <c r="CS21" t="s">
        <v>19</v>
      </c>
      <c r="CT21" t="s">
        <v>235</v>
      </c>
      <c r="CU21" t="s">
        <v>236</v>
      </c>
      <c r="CV21" t="s">
        <v>237</v>
      </c>
      <c r="CW21" t="s">
        <v>237</v>
      </c>
      <c r="CX21" t="s">
        <v>237</v>
      </c>
      <c r="CY21" t="s">
        <v>237</v>
      </c>
      <c r="CZ21">
        <v>0</v>
      </c>
      <c r="DA21">
        <v>100</v>
      </c>
      <c r="DB21">
        <v>100</v>
      </c>
      <c r="DC21">
        <v>0.13</v>
      </c>
      <c r="DD21">
        <v>4.1000000000000002E-2</v>
      </c>
      <c r="DE21">
        <v>3</v>
      </c>
      <c r="DF21">
        <v>582.21199999999999</v>
      </c>
      <c r="DG21">
        <v>298.68400000000003</v>
      </c>
      <c r="DH21">
        <v>23.000299999999999</v>
      </c>
      <c r="DI21">
        <v>24.044499999999999</v>
      </c>
      <c r="DJ21">
        <v>30.000399999999999</v>
      </c>
      <c r="DK21">
        <v>24.052099999999999</v>
      </c>
      <c r="DL21">
        <v>24.053799999999999</v>
      </c>
      <c r="DM21">
        <v>5.6130699999999996</v>
      </c>
      <c r="DN21">
        <v>5.0802199999999997</v>
      </c>
      <c r="DO21">
        <v>100</v>
      </c>
      <c r="DP21">
        <v>23</v>
      </c>
      <c r="DQ21">
        <v>60</v>
      </c>
      <c r="DR21">
        <v>21</v>
      </c>
      <c r="DS21">
        <v>100.84099999999999</v>
      </c>
      <c r="DT21">
        <v>104.46899999999999</v>
      </c>
    </row>
    <row r="22" spans="1:124" x14ac:dyDescent="0.25">
      <c r="A22">
        <v>6</v>
      </c>
      <c r="B22">
        <v>1531929242.5999999</v>
      </c>
      <c r="C22">
        <v>443</v>
      </c>
      <c r="D22" t="s">
        <v>250</v>
      </c>
      <c r="E22" t="s">
        <v>251</v>
      </c>
      <c r="G22">
        <v>1531929234.5999999</v>
      </c>
      <c r="H22">
        <f t="shared" si="0"/>
        <v>1.1268278636158389E-3</v>
      </c>
      <c r="I22">
        <f t="shared" si="1"/>
        <v>1.2012845685049205</v>
      </c>
      <c r="J22">
        <f t="shared" si="2"/>
        <v>77.748445161290306</v>
      </c>
      <c r="K22">
        <f t="shared" si="3"/>
        <v>63.764728281475314</v>
      </c>
      <c r="L22">
        <f t="shared" si="4"/>
        <v>6.3240167472753406</v>
      </c>
      <c r="M22">
        <f t="shared" si="5"/>
        <v>7.7108847246113026</v>
      </c>
      <c r="N22">
        <f t="shared" si="6"/>
        <v>0.14970355691958812</v>
      </c>
      <c r="O22">
        <f t="shared" si="7"/>
        <v>3</v>
      </c>
      <c r="P22">
        <f t="shared" si="8"/>
        <v>0.1460592910217369</v>
      </c>
      <c r="Q22">
        <f t="shared" si="9"/>
        <v>9.160762284926019E-2</v>
      </c>
      <c r="R22">
        <f t="shared" si="10"/>
        <v>215.02256373369704</v>
      </c>
      <c r="S22">
        <f t="shared" si="11"/>
        <v>24.623956547366216</v>
      </c>
      <c r="T22">
        <f t="shared" si="12"/>
        <v>24.164254838709653</v>
      </c>
      <c r="U22">
        <f t="shared" si="13"/>
        <v>3.024653009740029</v>
      </c>
      <c r="V22">
        <f t="shared" si="14"/>
        <v>77.661040724113533</v>
      </c>
      <c r="W22">
        <f t="shared" si="15"/>
        <v>2.2799752922837664</v>
      </c>
      <c r="X22">
        <f t="shared" si="16"/>
        <v>2.9358031659442343</v>
      </c>
      <c r="Y22">
        <f t="shared" si="17"/>
        <v>0.74467771745626266</v>
      </c>
      <c r="Z22">
        <f t="shared" si="18"/>
        <v>-49.693108785458499</v>
      </c>
      <c r="AA22">
        <f t="shared" si="19"/>
        <v>-80.225751561288646</v>
      </c>
      <c r="AB22">
        <f t="shared" si="20"/>
        <v>-5.5950749488151708</v>
      </c>
      <c r="AC22">
        <f t="shared" si="21"/>
        <v>79.508628438134721</v>
      </c>
      <c r="AD22">
        <v>0</v>
      </c>
      <c r="AE22">
        <v>0</v>
      </c>
      <c r="AF22">
        <v>3</v>
      </c>
      <c r="AG22">
        <v>28</v>
      </c>
      <c r="AH22">
        <v>5</v>
      </c>
      <c r="AI22">
        <f t="shared" si="22"/>
        <v>1</v>
      </c>
      <c r="AJ22">
        <f t="shared" si="23"/>
        <v>0</v>
      </c>
      <c r="AK22">
        <f t="shared" si="24"/>
        <v>72177.667950931675</v>
      </c>
      <c r="AL22">
        <f t="shared" si="25"/>
        <v>1199.9996774193501</v>
      </c>
      <c r="AM22">
        <f t="shared" si="26"/>
        <v>963.36107525770171</v>
      </c>
      <c r="AN22">
        <f t="shared" si="27"/>
        <v>0.80280111185483849</v>
      </c>
      <c r="AO22">
        <f t="shared" si="28"/>
        <v>0.22320038587419355</v>
      </c>
      <c r="AP22">
        <v>10.478999999999999</v>
      </c>
      <c r="AQ22">
        <v>1</v>
      </c>
      <c r="AR22" t="s">
        <v>231</v>
      </c>
      <c r="AS22">
        <v>1531929234.5999999</v>
      </c>
      <c r="AT22">
        <v>77.748445161290306</v>
      </c>
      <c r="AU22">
        <v>79.999300000000005</v>
      </c>
      <c r="AV22">
        <v>22.988870967741899</v>
      </c>
      <c r="AW22">
        <v>21.066277419354801</v>
      </c>
      <c r="AX22">
        <v>600.05277419354798</v>
      </c>
      <c r="AY22">
        <v>99.077183870967701</v>
      </c>
      <c r="AZ22">
        <v>0.10016570322580599</v>
      </c>
      <c r="BA22">
        <v>23.668225806451598</v>
      </c>
      <c r="BB22">
        <v>24.267932258064501</v>
      </c>
      <c r="BC22">
        <v>24.0605774193548</v>
      </c>
      <c r="BD22">
        <v>13999.1967741935</v>
      </c>
      <c r="BE22">
        <v>1046.44903225806</v>
      </c>
      <c r="BF22">
        <v>26.461483870967701</v>
      </c>
      <c r="BG22">
        <v>1199.9996774193501</v>
      </c>
      <c r="BH22">
        <v>0.33000583870967698</v>
      </c>
      <c r="BI22">
        <v>0.33000800000000002</v>
      </c>
      <c r="BJ22">
        <v>0.330007612903226</v>
      </c>
      <c r="BK22">
        <v>9.9786454838709706E-3</v>
      </c>
      <c r="BL22">
        <v>24</v>
      </c>
      <c r="BM22">
        <v>17743.0903225806</v>
      </c>
      <c r="BN22">
        <v>1531929216.0999999</v>
      </c>
      <c r="BO22" t="s">
        <v>252</v>
      </c>
      <c r="BP22">
        <v>45</v>
      </c>
      <c r="BQ22">
        <v>0.20899999999999999</v>
      </c>
      <c r="BR22">
        <v>4.2000000000000003E-2</v>
      </c>
      <c r="BS22">
        <v>80</v>
      </c>
      <c r="BT22">
        <v>21</v>
      </c>
      <c r="BU22">
        <v>0.19</v>
      </c>
      <c r="BV22">
        <v>0.06</v>
      </c>
      <c r="BW22">
        <v>1.2674287654309799</v>
      </c>
      <c r="BX22">
        <v>-0.14078758013998299</v>
      </c>
      <c r="BY22">
        <v>1.7427167496146201E-2</v>
      </c>
      <c r="BZ22">
        <v>1</v>
      </c>
      <c r="CA22">
        <v>-2.2637342857142899</v>
      </c>
      <c r="CB22">
        <v>0.231835215946845</v>
      </c>
      <c r="CC22">
        <v>2.96015138884787E-2</v>
      </c>
      <c r="CD22">
        <v>1</v>
      </c>
      <c r="CE22">
        <v>2</v>
      </c>
      <c r="CF22">
        <v>2</v>
      </c>
      <c r="CG22" t="s">
        <v>233</v>
      </c>
      <c r="CH22">
        <v>1.8609800000000001</v>
      </c>
      <c r="CI22">
        <v>1.85791</v>
      </c>
      <c r="CJ22">
        <v>1.8607400000000001</v>
      </c>
      <c r="CK22">
        <v>1.8535600000000001</v>
      </c>
      <c r="CL22">
        <v>1.85209</v>
      </c>
      <c r="CM22">
        <v>1.85293</v>
      </c>
      <c r="CN22">
        <v>1.85666</v>
      </c>
      <c r="CO22">
        <v>1.8628100000000001</v>
      </c>
      <c r="CP22" t="s">
        <v>234</v>
      </c>
      <c r="CQ22" t="s">
        <v>19</v>
      </c>
      <c r="CR22" t="s">
        <v>19</v>
      </c>
      <c r="CS22" t="s">
        <v>19</v>
      </c>
      <c r="CT22" t="s">
        <v>235</v>
      </c>
      <c r="CU22" t="s">
        <v>236</v>
      </c>
      <c r="CV22" t="s">
        <v>237</v>
      </c>
      <c r="CW22" t="s">
        <v>237</v>
      </c>
      <c r="CX22" t="s">
        <v>237</v>
      </c>
      <c r="CY22" t="s">
        <v>237</v>
      </c>
      <c r="CZ22">
        <v>0</v>
      </c>
      <c r="DA22">
        <v>100</v>
      </c>
      <c r="DB22">
        <v>100</v>
      </c>
      <c r="DC22">
        <v>0.20899999999999999</v>
      </c>
      <c r="DD22">
        <v>4.2000000000000003E-2</v>
      </c>
      <c r="DE22">
        <v>3</v>
      </c>
      <c r="DF22">
        <v>582.346</v>
      </c>
      <c r="DG22">
        <v>298.96800000000002</v>
      </c>
      <c r="DH22">
        <v>22.999400000000001</v>
      </c>
      <c r="DI22">
        <v>24.107199999999999</v>
      </c>
      <c r="DJ22">
        <v>30.0002</v>
      </c>
      <c r="DK22">
        <v>24.1067</v>
      </c>
      <c r="DL22">
        <v>24.108000000000001</v>
      </c>
      <c r="DM22">
        <v>6.4630000000000001</v>
      </c>
      <c r="DN22">
        <v>5.3613400000000002</v>
      </c>
      <c r="DO22">
        <v>100</v>
      </c>
      <c r="DP22">
        <v>23</v>
      </c>
      <c r="DQ22">
        <v>80</v>
      </c>
      <c r="DR22">
        <v>21</v>
      </c>
      <c r="DS22">
        <v>100.833</v>
      </c>
      <c r="DT22">
        <v>104.459</v>
      </c>
    </row>
    <row r="23" spans="1:124" x14ac:dyDescent="0.25">
      <c r="A23">
        <v>7</v>
      </c>
      <c r="B23">
        <v>1531929331.5999999</v>
      </c>
      <c r="C23">
        <v>532</v>
      </c>
      <c r="D23" t="s">
        <v>253</v>
      </c>
      <c r="E23" t="s">
        <v>254</v>
      </c>
      <c r="G23">
        <v>1531929323.5999999</v>
      </c>
      <c r="H23">
        <f t="shared" si="0"/>
        <v>1.1085979830154444E-3</v>
      </c>
      <c r="I23">
        <f t="shared" si="1"/>
        <v>1.8301809814919785</v>
      </c>
      <c r="J23">
        <f t="shared" si="2"/>
        <v>96.596406451612907</v>
      </c>
      <c r="K23">
        <f t="shared" si="3"/>
        <v>75.441867953110233</v>
      </c>
      <c r="L23">
        <f t="shared" si="4"/>
        <v>7.481970406628899</v>
      </c>
      <c r="M23">
        <f t="shared" si="5"/>
        <v>9.5799782543410448</v>
      </c>
      <c r="N23">
        <f t="shared" si="6"/>
        <v>0.14872727308667474</v>
      </c>
      <c r="O23">
        <f t="shared" si="7"/>
        <v>3</v>
      </c>
      <c r="P23">
        <f t="shared" si="8"/>
        <v>0.14512981286809945</v>
      </c>
      <c r="Q23">
        <f t="shared" si="9"/>
        <v>9.1022624938451577E-2</v>
      </c>
      <c r="R23">
        <f t="shared" si="10"/>
        <v>215.02264119512679</v>
      </c>
      <c r="S23">
        <f t="shared" si="11"/>
        <v>24.511549301040496</v>
      </c>
      <c r="T23">
        <f t="shared" si="12"/>
        <v>24.04523548387095</v>
      </c>
      <c r="U23">
        <f t="shared" si="13"/>
        <v>3.0031223774514735</v>
      </c>
      <c r="V23">
        <f t="shared" si="14"/>
        <v>77.72059014888832</v>
      </c>
      <c r="W23">
        <f t="shared" si="15"/>
        <v>2.2656787612097582</v>
      </c>
      <c r="X23">
        <f t="shared" si="16"/>
        <v>2.9151589776524176</v>
      </c>
      <c r="Y23">
        <f t="shared" si="17"/>
        <v>0.73744361624171528</v>
      </c>
      <c r="Z23">
        <f t="shared" si="18"/>
        <v>-48.889171050981098</v>
      </c>
      <c r="AA23">
        <f t="shared" si="19"/>
        <v>-79.920018348392148</v>
      </c>
      <c r="AB23">
        <f t="shared" si="20"/>
        <v>-5.5671057175149326</v>
      </c>
      <c r="AC23">
        <f t="shared" si="21"/>
        <v>80.646346078238622</v>
      </c>
      <c r="AD23">
        <v>0</v>
      </c>
      <c r="AE23">
        <v>0</v>
      </c>
      <c r="AF23">
        <v>3</v>
      </c>
      <c r="AG23">
        <v>27</v>
      </c>
      <c r="AH23">
        <v>4</v>
      </c>
      <c r="AI23">
        <f t="shared" si="22"/>
        <v>1</v>
      </c>
      <c r="AJ23">
        <f t="shared" si="23"/>
        <v>0</v>
      </c>
      <c r="AK23">
        <f t="shared" si="24"/>
        <v>72219.021372134681</v>
      </c>
      <c r="AL23">
        <f t="shared" si="25"/>
        <v>1200.0019354838701</v>
      </c>
      <c r="AM23">
        <f t="shared" si="26"/>
        <v>963.36200864589432</v>
      </c>
      <c r="AN23">
        <f t="shared" si="27"/>
        <v>0.8028003790322582</v>
      </c>
      <c r="AO23">
        <f t="shared" si="28"/>
        <v>0.22320025002580651</v>
      </c>
      <c r="AP23">
        <v>10.478999999999999</v>
      </c>
      <c r="AQ23">
        <v>1</v>
      </c>
      <c r="AR23" t="s">
        <v>231</v>
      </c>
      <c r="AS23">
        <v>1531929323.5999999</v>
      </c>
      <c r="AT23">
        <v>96.596406451612907</v>
      </c>
      <c r="AU23">
        <v>99.979638709677403</v>
      </c>
      <c r="AV23">
        <v>22.845190322580599</v>
      </c>
      <c r="AW23">
        <v>20.9533709677419</v>
      </c>
      <c r="AX23">
        <v>600.03645161290297</v>
      </c>
      <c r="AY23">
        <v>99.0752064516129</v>
      </c>
      <c r="AZ23">
        <v>0.100100438709677</v>
      </c>
      <c r="BA23">
        <v>23.5510967741935</v>
      </c>
      <c r="BB23">
        <v>24.155903225806401</v>
      </c>
      <c r="BC23">
        <v>23.934567741935499</v>
      </c>
      <c r="BD23">
        <v>14002.345161290301</v>
      </c>
      <c r="BE23">
        <v>1046.09935483871</v>
      </c>
      <c r="BF23">
        <v>26.7016322580645</v>
      </c>
      <c r="BG23">
        <v>1200.0019354838701</v>
      </c>
      <c r="BH23">
        <v>0.33000525806451603</v>
      </c>
      <c r="BI23">
        <v>0.33001041935483899</v>
      </c>
      <c r="BJ23">
        <v>0.330004870967742</v>
      </c>
      <c r="BK23">
        <v>9.97924129032258E-3</v>
      </c>
      <c r="BL23">
        <v>24</v>
      </c>
      <c r="BM23">
        <v>17743.0903225806</v>
      </c>
      <c r="BN23">
        <v>1531929305.5999999</v>
      </c>
      <c r="BO23" t="s">
        <v>255</v>
      </c>
      <c r="BP23">
        <v>46</v>
      </c>
      <c r="BQ23">
        <v>0.20599999999999999</v>
      </c>
      <c r="BR23">
        <v>0.04</v>
      </c>
      <c r="BS23">
        <v>100</v>
      </c>
      <c r="BT23">
        <v>21</v>
      </c>
      <c r="BU23">
        <v>0.13</v>
      </c>
      <c r="BV23">
        <v>7.0000000000000007E-2</v>
      </c>
      <c r="BW23">
        <v>1.9248045358763299</v>
      </c>
      <c r="BX23">
        <v>-4.46612005760013E-2</v>
      </c>
      <c r="BY23">
        <v>5.3323967876475198E-2</v>
      </c>
      <c r="BZ23">
        <v>1</v>
      </c>
      <c r="CA23">
        <v>-3.3932730952380998</v>
      </c>
      <c r="CB23">
        <v>7.6924949355817701E-2</v>
      </c>
      <c r="CC23">
        <v>9.2853379210967299E-2</v>
      </c>
      <c r="CD23">
        <v>1</v>
      </c>
      <c r="CE23">
        <v>2</v>
      </c>
      <c r="CF23">
        <v>2</v>
      </c>
      <c r="CG23" t="s">
        <v>233</v>
      </c>
      <c r="CH23">
        <v>1.86097</v>
      </c>
      <c r="CI23">
        <v>1.85791</v>
      </c>
      <c r="CJ23">
        <v>1.86073</v>
      </c>
      <c r="CK23">
        <v>1.85351</v>
      </c>
      <c r="CL23">
        <v>1.8520799999999999</v>
      </c>
      <c r="CM23">
        <v>1.8529100000000001</v>
      </c>
      <c r="CN23">
        <v>1.8566100000000001</v>
      </c>
      <c r="CO23">
        <v>1.8628100000000001</v>
      </c>
      <c r="CP23" t="s">
        <v>234</v>
      </c>
      <c r="CQ23" t="s">
        <v>19</v>
      </c>
      <c r="CR23" t="s">
        <v>19</v>
      </c>
      <c r="CS23" t="s">
        <v>19</v>
      </c>
      <c r="CT23" t="s">
        <v>235</v>
      </c>
      <c r="CU23" t="s">
        <v>236</v>
      </c>
      <c r="CV23" t="s">
        <v>237</v>
      </c>
      <c r="CW23" t="s">
        <v>237</v>
      </c>
      <c r="CX23" t="s">
        <v>237</v>
      </c>
      <c r="CY23" t="s">
        <v>237</v>
      </c>
      <c r="CZ23">
        <v>0</v>
      </c>
      <c r="DA23">
        <v>100</v>
      </c>
      <c r="DB23">
        <v>100</v>
      </c>
      <c r="DC23">
        <v>0.20599999999999999</v>
      </c>
      <c r="DD23">
        <v>0.04</v>
      </c>
      <c r="DE23">
        <v>3</v>
      </c>
      <c r="DF23">
        <v>582.79600000000005</v>
      </c>
      <c r="DG23">
        <v>298.83600000000001</v>
      </c>
      <c r="DH23">
        <v>22.999500000000001</v>
      </c>
      <c r="DI23">
        <v>24.1187</v>
      </c>
      <c r="DJ23">
        <v>30.0001</v>
      </c>
      <c r="DK23">
        <v>24.1281</v>
      </c>
      <c r="DL23">
        <v>24.127700000000001</v>
      </c>
      <c r="DM23">
        <v>7.3210100000000002</v>
      </c>
      <c r="DN23">
        <v>5.6393800000000001</v>
      </c>
      <c r="DO23">
        <v>100</v>
      </c>
      <c r="DP23">
        <v>23</v>
      </c>
      <c r="DQ23">
        <v>100</v>
      </c>
      <c r="DR23">
        <v>21</v>
      </c>
      <c r="DS23">
        <v>100.83799999999999</v>
      </c>
      <c r="DT23">
        <v>104.464</v>
      </c>
    </row>
    <row r="24" spans="1:124" x14ac:dyDescent="0.25">
      <c r="A24">
        <v>8</v>
      </c>
      <c r="B24">
        <v>1531929419.2</v>
      </c>
      <c r="C24">
        <v>619.60000014305103</v>
      </c>
      <c r="D24" t="s">
        <v>256</v>
      </c>
      <c r="E24" t="s">
        <v>257</v>
      </c>
      <c r="G24">
        <v>1531929411.1161301</v>
      </c>
      <c r="H24">
        <f t="shared" si="0"/>
        <v>1.0711331268695346E-3</v>
      </c>
      <c r="I24">
        <f t="shared" si="1"/>
        <v>3.5182679848626428</v>
      </c>
      <c r="J24">
        <f t="shared" si="2"/>
        <v>143.58219354838701</v>
      </c>
      <c r="K24">
        <f t="shared" si="3"/>
        <v>102.34996852470155</v>
      </c>
      <c r="L24">
        <f t="shared" si="4"/>
        <v>10.150266978104073</v>
      </c>
      <c r="M24">
        <f t="shared" si="5"/>
        <v>14.239355603379655</v>
      </c>
      <c r="N24">
        <f t="shared" si="6"/>
        <v>0.14455795246614075</v>
      </c>
      <c r="O24">
        <f t="shared" si="7"/>
        <v>3</v>
      </c>
      <c r="P24">
        <f t="shared" si="8"/>
        <v>0.14115705661930189</v>
      </c>
      <c r="Q24">
        <f t="shared" si="9"/>
        <v>8.8522533665003872E-2</v>
      </c>
      <c r="R24">
        <f t="shared" si="10"/>
        <v>215.02271189248407</v>
      </c>
      <c r="S24">
        <f t="shared" si="11"/>
        <v>24.462748324163666</v>
      </c>
      <c r="T24">
        <f t="shared" si="12"/>
        <v>23.987553225806451</v>
      </c>
      <c r="U24">
        <f t="shared" si="13"/>
        <v>2.9927359379547145</v>
      </c>
      <c r="V24">
        <f t="shared" si="14"/>
        <v>77.803449451110893</v>
      </c>
      <c r="W24">
        <f t="shared" si="15"/>
        <v>2.2601241429210486</v>
      </c>
      <c r="X24">
        <f t="shared" si="16"/>
        <v>2.9049150890684294</v>
      </c>
      <c r="Y24">
        <f t="shared" si="17"/>
        <v>0.73261179503366591</v>
      </c>
      <c r="Z24">
        <f t="shared" si="18"/>
        <v>-47.236970894946474</v>
      </c>
      <c r="AA24">
        <f t="shared" si="19"/>
        <v>-80.034537870968165</v>
      </c>
      <c r="AB24">
        <f t="shared" si="20"/>
        <v>-5.5718131471974113</v>
      </c>
      <c r="AC24">
        <f t="shared" si="21"/>
        <v>82.179389979372019</v>
      </c>
      <c r="AD24">
        <v>0</v>
      </c>
      <c r="AE24">
        <v>0</v>
      </c>
      <c r="AF24">
        <v>3</v>
      </c>
      <c r="AG24">
        <v>27</v>
      </c>
      <c r="AH24">
        <v>4</v>
      </c>
      <c r="AI24">
        <f t="shared" si="22"/>
        <v>1</v>
      </c>
      <c r="AJ24">
        <f t="shared" si="23"/>
        <v>0</v>
      </c>
      <c r="AK24">
        <f t="shared" si="24"/>
        <v>72217.33576963353</v>
      </c>
      <c r="AL24">
        <f t="shared" si="25"/>
        <v>1200.00225806452</v>
      </c>
      <c r="AM24">
        <f t="shared" si="26"/>
        <v>963.3629352601796</v>
      </c>
      <c r="AN24">
        <f t="shared" si="27"/>
        <v>0.80280093540322561</v>
      </c>
      <c r="AO24">
        <f t="shared" si="28"/>
        <v>0.2232001087258064</v>
      </c>
      <c r="AP24">
        <v>10.478999999999999</v>
      </c>
      <c r="AQ24">
        <v>1</v>
      </c>
      <c r="AR24" t="s">
        <v>231</v>
      </c>
      <c r="AS24">
        <v>1531929411.1161301</v>
      </c>
      <c r="AT24">
        <v>143.58219354838701</v>
      </c>
      <c r="AU24">
        <v>149.995225806452</v>
      </c>
      <c r="AV24">
        <v>22.7899064516129</v>
      </c>
      <c r="AW24">
        <v>20.961870967741898</v>
      </c>
      <c r="AX24">
        <v>600.02122580645198</v>
      </c>
      <c r="AY24">
        <v>99.072141935483899</v>
      </c>
      <c r="AZ24">
        <v>0.10001340967741899</v>
      </c>
      <c r="BA24">
        <v>23.4927064516129</v>
      </c>
      <c r="BB24">
        <v>24.104516129032302</v>
      </c>
      <c r="BC24">
        <v>23.8705903225806</v>
      </c>
      <c r="BD24">
        <v>13999.3322580645</v>
      </c>
      <c r="BE24">
        <v>1045.85419354839</v>
      </c>
      <c r="BF24">
        <v>27.5417709677419</v>
      </c>
      <c r="BG24">
        <v>1200.00225806452</v>
      </c>
      <c r="BH24">
        <v>0.33000838709677399</v>
      </c>
      <c r="BI24">
        <v>0.33000641935483899</v>
      </c>
      <c r="BJ24">
        <v>0.330005580645161</v>
      </c>
      <c r="BK24">
        <v>9.9793887096774198E-3</v>
      </c>
      <c r="BL24">
        <v>24</v>
      </c>
      <c r="BM24">
        <v>17743.1451612903</v>
      </c>
      <c r="BN24">
        <v>1531929389.0999999</v>
      </c>
      <c r="BO24" t="s">
        <v>258</v>
      </c>
      <c r="BP24">
        <v>47</v>
      </c>
      <c r="BQ24">
        <v>9.0999999999999998E-2</v>
      </c>
      <c r="BR24">
        <v>3.7999999999999999E-2</v>
      </c>
      <c r="BS24">
        <v>150</v>
      </c>
      <c r="BT24">
        <v>21</v>
      </c>
      <c r="BU24">
        <v>0.09</v>
      </c>
      <c r="BV24">
        <v>0.04</v>
      </c>
      <c r="BW24">
        <v>3.7213183299036499</v>
      </c>
      <c r="BX24">
        <v>-0.52922892363152896</v>
      </c>
      <c r="BY24">
        <v>5.4685592963154103E-2</v>
      </c>
      <c r="BZ24">
        <v>1</v>
      </c>
      <c r="CA24">
        <v>-6.4671464285714304</v>
      </c>
      <c r="CB24">
        <v>0.89933605476895495</v>
      </c>
      <c r="CC24">
        <v>9.48346795574736E-2</v>
      </c>
      <c r="CD24">
        <v>1</v>
      </c>
      <c r="CE24">
        <v>2</v>
      </c>
      <c r="CF24">
        <v>2</v>
      </c>
      <c r="CG24" t="s">
        <v>233</v>
      </c>
      <c r="CH24">
        <v>1.8609599999999999</v>
      </c>
      <c r="CI24">
        <v>1.8579000000000001</v>
      </c>
      <c r="CJ24">
        <v>1.8607100000000001</v>
      </c>
      <c r="CK24">
        <v>1.8534900000000001</v>
      </c>
      <c r="CL24">
        <v>1.8521000000000001</v>
      </c>
      <c r="CM24">
        <v>1.8528800000000001</v>
      </c>
      <c r="CN24">
        <v>1.8566</v>
      </c>
      <c r="CO24">
        <v>1.8627899999999999</v>
      </c>
      <c r="CP24" t="s">
        <v>234</v>
      </c>
      <c r="CQ24" t="s">
        <v>19</v>
      </c>
      <c r="CR24" t="s">
        <v>19</v>
      </c>
      <c r="CS24" t="s">
        <v>19</v>
      </c>
      <c r="CT24" t="s">
        <v>235</v>
      </c>
      <c r="CU24" t="s">
        <v>236</v>
      </c>
      <c r="CV24" t="s">
        <v>237</v>
      </c>
      <c r="CW24" t="s">
        <v>237</v>
      </c>
      <c r="CX24" t="s">
        <v>237</v>
      </c>
      <c r="CY24" t="s">
        <v>237</v>
      </c>
      <c r="CZ24">
        <v>0</v>
      </c>
      <c r="DA24">
        <v>100</v>
      </c>
      <c r="DB24">
        <v>100</v>
      </c>
      <c r="DC24">
        <v>9.0999999999999998E-2</v>
      </c>
      <c r="DD24">
        <v>3.7999999999999999E-2</v>
      </c>
      <c r="DE24">
        <v>3</v>
      </c>
      <c r="DF24">
        <v>583.93299999999999</v>
      </c>
      <c r="DG24">
        <v>298.90300000000002</v>
      </c>
      <c r="DH24">
        <v>22.9999</v>
      </c>
      <c r="DI24">
        <v>24.098400000000002</v>
      </c>
      <c r="DJ24">
        <v>29.9999</v>
      </c>
      <c r="DK24">
        <v>24.124700000000001</v>
      </c>
      <c r="DL24">
        <v>24.127400000000002</v>
      </c>
      <c r="DM24">
        <v>9.4620899999999999</v>
      </c>
      <c r="DN24">
        <v>5.0852700000000004</v>
      </c>
      <c r="DO24">
        <v>100</v>
      </c>
      <c r="DP24">
        <v>23</v>
      </c>
      <c r="DQ24">
        <v>150</v>
      </c>
      <c r="DR24">
        <v>21</v>
      </c>
      <c r="DS24">
        <v>100.845</v>
      </c>
      <c r="DT24">
        <v>104.468</v>
      </c>
    </row>
    <row r="25" spans="1:124" x14ac:dyDescent="0.25">
      <c r="A25">
        <v>9</v>
      </c>
      <c r="B25">
        <v>1531929508.2</v>
      </c>
      <c r="C25">
        <v>708.60000014305103</v>
      </c>
      <c r="D25" t="s">
        <v>259</v>
      </c>
      <c r="E25" t="s">
        <v>260</v>
      </c>
      <c r="G25">
        <v>1531929500.2</v>
      </c>
      <c r="H25">
        <f t="shared" si="0"/>
        <v>1.0543940859739202E-3</v>
      </c>
      <c r="I25">
        <f t="shared" si="1"/>
        <v>5.1580012930045891</v>
      </c>
      <c r="J25">
        <f t="shared" si="2"/>
        <v>190.643483870968</v>
      </c>
      <c r="K25">
        <f t="shared" si="3"/>
        <v>130.02256846790624</v>
      </c>
      <c r="L25">
        <f t="shared" si="4"/>
        <v>12.89439932832922</v>
      </c>
      <c r="M25">
        <f t="shared" si="5"/>
        <v>18.906204048591174</v>
      </c>
      <c r="N25">
        <f t="shared" si="6"/>
        <v>0.14347866884788987</v>
      </c>
      <c r="O25">
        <f t="shared" si="7"/>
        <v>3</v>
      </c>
      <c r="P25">
        <f t="shared" si="8"/>
        <v>0.14012777767954421</v>
      </c>
      <c r="Q25">
        <f t="shared" si="9"/>
        <v>8.7874877048044212E-2</v>
      </c>
      <c r="R25">
        <f t="shared" si="10"/>
        <v>215.02288023964826</v>
      </c>
      <c r="S25">
        <f t="shared" si="11"/>
        <v>24.436643008983388</v>
      </c>
      <c r="T25">
        <f t="shared" si="12"/>
        <v>23.956725806451601</v>
      </c>
      <c r="U25">
        <f t="shared" si="13"/>
        <v>2.9871979499143939</v>
      </c>
      <c r="V25">
        <f t="shared" si="14"/>
        <v>77.96715300154095</v>
      </c>
      <c r="W25">
        <f t="shared" si="15"/>
        <v>2.260731959657726</v>
      </c>
      <c r="X25">
        <f t="shared" si="16"/>
        <v>2.8995953714162739</v>
      </c>
      <c r="Y25">
        <f t="shared" si="17"/>
        <v>0.72646599025666792</v>
      </c>
      <c r="Z25">
        <f t="shared" si="18"/>
        <v>-46.498779191449884</v>
      </c>
      <c r="AA25">
        <f t="shared" si="19"/>
        <v>-79.964365316128067</v>
      </c>
      <c r="AB25">
        <f t="shared" si="20"/>
        <v>-5.5652052897124626</v>
      </c>
      <c r="AC25">
        <f t="shared" si="21"/>
        <v>82.99453044235787</v>
      </c>
      <c r="AD25">
        <v>0</v>
      </c>
      <c r="AE25">
        <v>0</v>
      </c>
      <c r="AF25">
        <v>3</v>
      </c>
      <c r="AG25">
        <v>27</v>
      </c>
      <c r="AH25">
        <v>5</v>
      </c>
      <c r="AI25">
        <f t="shared" si="22"/>
        <v>1</v>
      </c>
      <c r="AJ25">
        <f t="shared" si="23"/>
        <v>0</v>
      </c>
      <c r="AK25">
        <f t="shared" si="24"/>
        <v>72228.112860229405</v>
      </c>
      <c r="AL25">
        <f t="shared" si="25"/>
        <v>1200.0016129032299</v>
      </c>
      <c r="AM25">
        <f t="shared" si="26"/>
        <v>963.36299738938817</v>
      </c>
      <c r="AN25">
        <f t="shared" si="27"/>
        <v>0.80280141879032241</v>
      </c>
      <c r="AO25">
        <f t="shared" si="28"/>
        <v>0.22320026908064511</v>
      </c>
      <c r="AP25">
        <v>10.478999999999999</v>
      </c>
      <c r="AQ25">
        <v>1</v>
      </c>
      <c r="AR25" t="s">
        <v>231</v>
      </c>
      <c r="AS25">
        <v>1531929500.2</v>
      </c>
      <c r="AT25">
        <v>190.643483870968</v>
      </c>
      <c r="AU25">
        <v>200.00296774193501</v>
      </c>
      <c r="AV25">
        <v>22.796422580645199</v>
      </c>
      <c r="AW25">
        <v>20.9969096774193</v>
      </c>
      <c r="AX25">
        <v>600.00225806451601</v>
      </c>
      <c r="AY25">
        <v>99.070603225806494</v>
      </c>
      <c r="AZ25">
        <v>9.9867564516129007E-2</v>
      </c>
      <c r="BA25">
        <v>23.462312903225801</v>
      </c>
      <c r="BB25">
        <v>24.069700000000001</v>
      </c>
      <c r="BC25">
        <v>23.843751612903201</v>
      </c>
      <c r="BD25">
        <v>14000.322580645199</v>
      </c>
      <c r="BE25">
        <v>1046.03225806452</v>
      </c>
      <c r="BF25">
        <v>24.616403225806501</v>
      </c>
      <c r="BG25">
        <v>1200.0016129032299</v>
      </c>
      <c r="BH25">
        <v>0.330007612903226</v>
      </c>
      <c r="BI25">
        <v>0.330004870967742</v>
      </c>
      <c r="BJ25">
        <v>0.33000770967741899</v>
      </c>
      <c r="BK25">
        <v>9.9798758064516095E-3</v>
      </c>
      <c r="BL25">
        <v>24</v>
      </c>
      <c r="BM25">
        <v>17743.099999999999</v>
      </c>
      <c r="BN25">
        <v>1531929477.7</v>
      </c>
      <c r="BO25" t="s">
        <v>261</v>
      </c>
      <c r="BP25">
        <v>48</v>
      </c>
      <c r="BQ25">
        <v>-5.3999999999999999E-2</v>
      </c>
      <c r="BR25">
        <v>3.4000000000000002E-2</v>
      </c>
      <c r="BS25">
        <v>200</v>
      </c>
      <c r="BT25">
        <v>21</v>
      </c>
      <c r="BU25">
        <v>0.06</v>
      </c>
      <c r="BV25">
        <v>0.05</v>
      </c>
      <c r="BW25">
        <v>5.4433339759119104</v>
      </c>
      <c r="BX25">
        <v>-0.57059869978560895</v>
      </c>
      <c r="BY25">
        <v>5.9737460476601903E-2</v>
      </c>
      <c r="BZ25">
        <v>1</v>
      </c>
      <c r="CA25">
        <v>-9.4191816666666703</v>
      </c>
      <c r="CB25">
        <v>0.93310985170881</v>
      </c>
      <c r="CC25">
        <v>9.9947931251767E-2</v>
      </c>
      <c r="CD25">
        <v>1</v>
      </c>
      <c r="CE25">
        <v>2</v>
      </c>
      <c r="CF25">
        <v>2</v>
      </c>
      <c r="CG25" t="s">
        <v>233</v>
      </c>
      <c r="CH25">
        <v>1.8609599999999999</v>
      </c>
      <c r="CI25">
        <v>1.85791</v>
      </c>
      <c r="CJ25">
        <v>1.8607499999999999</v>
      </c>
      <c r="CK25">
        <v>1.85351</v>
      </c>
      <c r="CL25">
        <v>1.8521000000000001</v>
      </c>
      <c r="CM25">
        <v>1.85293</v>
      </c>
      <c r="CN25">
        <v>1.8566499999999999</v>
      </c>
      <c r="CO25">
        <v>1.8628100000000001</v>
      </c>
      <c r="CP25" t="s">
        <v>234</v>
      </c>
      <c r="CQ25" t="s">
        <v>19</v>
      </c>
      <c r="CR25" t="s">
        <v>19</v>
      </c>
      <c r="CS25" t="s">
        <v>19</v>
      </c>
      <c r="CT25" t="s">
        <v>235</v>
      </c>
      <c r="CU25" t="s">
        <v>236</v>
      </c>
      <c r="CV25" t="s">
        <v>237</v>
      </c>
      <c r="CW25" t="s">
        <v>237</v>
      </c>
      <c r="CX25" t="s">
        <v>237</v>
      </c>
      <c r="CY25" t="s">
        <v>237</v>
      </c>
      <c r="CZ25">
        <v>0</v>
      </c>
      <c r="DA25">
        <v>100</v>
      </c>
      <c r="DB25">
        <v>100</v>
      </c>
      <c r="DC25">
        <v>-5.3999999999999999E-2</v>
      </c>
      <c r="DD25">
        <v>3.4000000000000002E-2</v>
      </c>
      <c r="DE25">
        <v>3</v>
      </c>
      <c r="DF25">
        <v>583.279</v>
      </c>
      <c r="DG25">
        <v>299.375</v>
      </c>
      <c r="DH25">
        <v>22.999500000000001</v>
      </c>
      <c r="DI25">
        <v>24.070699999999999</v>
      </c>
      <c r="DJ25">
        <v>29.9999</v>
      </c>
      <c r="DK25">
        <v>24.1098</v>
      </c>
      <c r="DL25">
        <v>24.113399999999999</v>
      </c>
      <c r="DM25">
        <v>11.584300000000001</v>
      </c>
      <c r="DN25">
        <v>5.0852700000000004</v>
      </c>
      <c r="DO25">
        <v>100</v>
      </c>
      <c r="DP25">
        <v>23</v>
      </c>
      <c r="DQ25">
        <v>200</v>
      </c>
      <c r="DR25">
        <v>21</v>
      </c>
      <c r="DS25">
        <v>100.852</v>
      </c>
      <c r="DT25">
        <v>104.47799999999999</v>
      </c>
    </row>
    <row r="26" spans="1:124" x14ac:dyDescent="0.25">
      <c r="A26">
        <v>10</v>
      </c>
      <c r="B26">
        <v>1531929608.2</v>
      </c>
      <c r="C26">
        <v>808.60000014305103</v>
      </c>
      <c r="D26" t="s">
        <v>262</v>
      </c>
      <c r="E26" t="s">
        <v>263</v>
      </c>
      <c r="G26">
        <v>1531929600.2</v>
      </c>
      <c r="H26">
        <f t="shared" si="0"/>
        <v>1.0424091447135428E-3</v>
      </c>
      <c r="I26">
        <f t="shared" si="1"/>
        <v>8.286203329312638</v>
      </c>
      <c r="J26">
        <f t="shared" si="2"/>
        <v>285.00487096774202</v>
      </c>
      <c r="K26">
        <f t="shared" si="3"/>
        <v>187.56857505716735</v>
      </c>
      <c r="L26">
        <f t="shared" si="4"/>
        <v>18.59977974059743</v>
      </c>
      <c r="M26">
        <f t="shared" si="5"/>
        <v>28.261812104622216</v>
      </c>
      <c r="N26">
        <f t="shared" si="6"/>
        <v>0.14297096614939683</v>
      </c>
      <c r="O26">
        <f t="shared" si="7"/>
        <v>3</v>
      </c>
      <c r="P26">
        <f t="shared" si="8"/>
        <v>0.13964347245386585</v>
      </c>
      <c r="Q26">
        <f t="shared" si="9"/>
        <v>8.7570147145024924E-2</v>
      </c>
      <c r="R26">
        <f t="shared" si="10"/>
        <v>215.02172753343424</v>
      </c>
      <c r="S26">
        <f t="shared" si="11"/>
        <v>24.371239295553305</v>
      </c>
      <c r="T26">
        <f t="shared" si="12"/>
        <v>23.886732258064498</v>
      </c>
      <c r="U26">
        <f t="shared" si="13"/>
        <v>2.974657224315318</v>
      </c>
      <c r="V26">
        <f t="shared" si="14"/>
        <v>78.054970409557171</v>
      </c>
      <c r="W26">
        <f t="shared" si="15"/>
        <v>2.2539447954951357</v>
      </c>
      <c r="X26">
        <f t="shared" si="16"/>
        <v>2.887637755377535</v>
      </c>
      <c r="Y26">
        <f t="shared" si="17"/>
        <v>0.72071242882018227</v>
      </c>
      <c r="Z26">
        <f t="shared" si="18"/>
        <v>-45.970243281867241</v>
      </c>
      <c r="AA26">
        <f t="shared" si="19"/>
        <v>-79.722283045151798</v>
      </c>
      <c r="AB26">
        <f t="shared" si="20"/>
        <v>-5.5444736248442625</v>
      </c>
      <c r="AC26">
        <f t="shared" si="21"/>
        <v>83.78472758157092</v>
      </c>
      <c r="AD26">
        <v>0</v>
      </c>
      <c r="AE26">
        <v>0</v>
      </c>
      <c r="AF26">
        <v>3</v>
      </c>
      <c r="AG26">
        <v>26</v>
      </c>
      <c r="AH26">
        <v>4</v>
      </c>
      <c r="AI26">
        <f t="shared" si="22"/>
        <v>1</v>
      </c>
      <c r="AJ26">
        <f t="shared" si="23"/>
        <v>0</v>
      </c>
      <c r="AK26">
        <f t="shared" si="24"/>
        <v>72236.230767491768</v>
      </c>
      <c r="AL26">
        <f t="shared" si="25"/>
        <v>1199.9961290322599</v>
      </c>
      <c r="AM26">
        <f t="shared" si="26"/>
        <v>963.35757270748456</v>
      </c>
      <c r="AN26">
        <f t="shared" si="27"/>
        <v>0.80280056693548407</v>
      </c>
      <c r="AO26">
        <f t="shared" si="28"/>
        <v>0.22320032937419362</v>
      </c>
      <c r="AP26">
        <v>10.478999999999999</v>
      </c>
      <c r="AQ26">
        <v>1</v>
      </c>
      <c r="AR26" t="s">
        <v>231</v>
      </c>
      <c r="AS26">
        <v>1531929600.2</v>
      </c>
      <c r="AT26">
        <v>285.00487096774202</v>
      </c>
      <c r="AU26">
        <v>299.99519354838702</v>
      </c>
      <c r="AV26">
        <v>22.729796774193499</v>
      </c>
      <c r="AW26">
        <v>20.950658064516102</v>
      </c>
      <c r="AX26">
        <v>600.01609677419401</v>
      </c>
      <c r="AY26">
        <v>99.062580645161304</v>
      </c>
      <c r="AZ26">
        <v>9.9977554838709695E-2</v>
      </c>
      <c r="BA26">
        <v>23.393816129032299</v>
      </c>
      <c r="BB26">
        <v>24.002970967741899</v>
      </c>
      <c r="BC26">
        <v>23.770493548387101</v>
      </c>
      <c r="BD26">
        <v>13999.722580645201</v>
      </c>
      <c r="BE26">
        <v>1045.8445161290299</v>
      </c>
      <c r="BF26">
        <v>22.431467741935499</v>
      </c>
      <c r="BG26">
        <v>1199.9961290322599</v>
      </c>
      <c r="BH26">
        <v>0.330004870967742</v>
      </c>
      <c r="BI26">
        <v>0.33001048387096799</v>
      </c>
      <c r="BJ26">
        <v>0.33000506451612899</v>
      </c>
      <c r="BK26">
        <v>9.9796406451612904E-3</v>
      </c>
      <c r="BL26">
        <v>24</v>
      </c>
      <c r="BM26">
        <v>17743.029032258099</v>
      </c>
      <c r="BN26">
        <v>1531929563.7</v>
      </c>
      <c r="BO26" t="s">
        <v>264</v>
      </c>
      <c r="BP26">
        <v>49</v>
      </c>
      <c r="BQ26">
        <v>-6.4000000000000001E-2</v>
      </c>
      <c r="BR26">
        <v>3.3000000000000002E-2</v>
      </c>
      <c r="BS26">
        <v>300</v>
      </c>
      <c r="BT26">
        <v>21</v>
      </c>
      <c r="BU26">
        <v>0.09</v>
      </c>
      <c r="BV26">
        <v>0.05</v>
      </c>
      <c r="BW26">
        <v>8.7178922973193202</v>
      </c>
      <c r="BX26">
        <v>-0.57022163748827404</v>
      </c>
      <c r="BY26">
        <v>5.8639305267072402E-2</v>
      </c>
      <c r="BZ26">
        <v>1</v>
      </c>
      <c r="CA26">
        <v>-15.0440976190476</v>
      </c>
      <c r="CB26">
        <v>0.92332906571588702</v>
      </c>
      <c r="CC26">
        <v>9.7243003146744306E-2</v>
      </c>
      <c r="CD26">
        <v>1</v>
      </c>
      <c r="CE26">
        <v>2</v>
      </c>
      <c r="CF26">
        <v>2</v>
      </c>
      <c r="CG26" t="s">
        <v>233</v>
      </c>
      <c r="CH26">
        <v>1.8609599999999999</v>
      </c>
      <c r="CI26">
        <v>1.85791</v>
      </c>
      <c r="CJ26">
        <v>1.86077</v>
      </c>
      <c r="CK26">
        <v>1.85351</v>
      </c>
      <c r="CL26">
        <v>1.85209</v>
      </c>
      <c r="CM26">
        <v>1.8529199999999999</v>
      </c>
      <c r="CN26">
        <v>1.8566400000000001</v>
      </c>
      <c r="CO26">
        <v>1.86283</v>
      </c>
      <c r="CP26" t="s">
        <v>234</v>
      </c>
      <c r="CQ26" t="s">
        <v>19</v>
      </c>
      <c r="CR26" t="s">
        <v>19</v>
      </c>
      <c r="CS26" t="s">
        <v>19</v>
      </c>
      <c r="CT26" t="s">
        <v>235</v>
      </c>
      <c r="CU26" t="s">
        <v>236</v>
      </c>
      <c r="CV26" t="s">
        <v>237</v>
      </c>
      <c r="CW26" t="s">
        <v>237</v>
      </c>
      <c r="CX26" t="s">
        <v>237</v>
      </c>
      <c r="CY26" t="s">
        <v>237</v>
      </c>
      <c r="CZ26">
        <v>0</v>
      </c>
      <c r="DA26">
        <v>100</v>
      </c>
      <c r="DB26">
        <v>100</v>
      </c>
      <c r="DC26">
        <v>-6.4000000000000001E-2</v>
      </c>
      <c r="DD26">
        <v>3.3000000000000002E-2</v>
      </c>
      <c r="DE26">
        <v>3</v>
      </c>
      <c r="DF26">
        <v>584.72299999999996</v>
      </c>
      <c r="DG26">
        <v>299.57900000000001</v>
      </c>
      <c r="DH26">
        <v>23.000699999999998</v>
      </c>
      <c r="DI26">
        <v>24.006599999999999</v>
      </c>
      <c r="DJ26">
        <v>29.9999</v>
      </c>
      <c r="DK26">
        <v>24.064299999999999</v>
      </c>
      <c r="DL26">
        <v>24.071400000000001</v>
      </c>
      <c r="DM26">
        <v>15.7051</v>
      </c>
      <c r="DN26">
        <v>5.0852700000000004</v>
      </c>
      <c r="DO26">
        <v>100</v>
      </c>
      <c r="DP26">
        <v>23</v>
      </c>
      <c r="DQ26">
        <v>300</v>
      </c>
      <c r="DR26">
        <v>21</v>
      </c>
      <c r="DS26">
        <v>100.85899999999999</v>
      </c>
      <c r="DT26">
        <v>104.48699999999999</v>
      </c>
    </row>
    <row r="27" spans="1:124" x14ac:dyDescent="0.25">
      <c r="A27">
        <v>11</v>
      </c>
      <c r="B27">
        <v>1531929713.2</v>
      </c>
      <c r="C27">
        <v>913.60000014305103</v>
      </c>
      <c r="D27" t="s">
        <v>265</v>
      </c>
      <c r="E27" t="s">
        <v>266</v>
      </c>
      <c r="G27">
        <v>1531929705.2</v>
      </c>
      <c r="H27">
        <f t="shared" si="0"/>
        <v>1.0433268115668803E-3</v>
      </c>
      <c r="I27">
        <f t="shared" si="1"/>
        <v>11.919821496665602</v>
      </c>
      <c r="J27">
        <f t="shared" si="2"/>
        <v>398.45416129032299</v>
      </c>
      <c r="K27">
        <f t="shared" si="3"/>
        <v>256.77914734223413</v>
      </c>
      <c r="L27">
        <f t="shared" si="4"/>
        <v>25.46199379858253</v>
      </c>
      <c r="M27">
        <f t="shared" si="5"/>
        <v>39.510363239394252</v>
      </c>
      <c r="N27">
        <f t="shared" si="6"/>
        <v>0.14126785673003625</v>
      </c>
      <c r="O27">
        <f t="shared" si="7"/>
        <v>3</v>
      </c>
      <c r="P27">
        <f t="shared" si="8"/>
        <v>0.13801826595974798</v>
      </c>
      <c r="Q27">
        <f t="shared" si="9"/>
        <v>8.6547602109447425E-2</v>
      </c>
      <c r="R27">
        <f t="shared" si="10"/>
        <v>215.02161080542228</v>
      </c>
      <c r="S27">
        <f t="shared" si="11"/>
        <v>24.433354919100129</v>
      </c>
      <c r="T27">
        <f t="shared" si="12"/>
        <v>23.955274193548398</v>
      </c>
      <c r="U27">
        <f t="shared" si="13"/>
        <v>2.9869373961368582</v>
      </c>
      <c r="V27">
        <f t="shared" si="14"/>
        <v>77.873368387580626</v>
      </c>
      <c r="W27">
        <f t="shared" si="15"/>
        <v>2.257181076357643</v>
      </c>
      <c r="X27">
        <f t="shared" si="16"/>
        <v>2.8985276007627045</v>
      </c>
      <c r="Y27">
        <f t="shared" si="17"/>
        <v>0.72975631977921518</v>
      </c>
      <c r="Z27">
        <f t="shared" si="18"/>
        <v>-46.010712390099421</v>
      </c>
      <c r="AA27">
        <f t="shared" si="19"/>
        <v>-80.717220309679732</v>
      </c>
      <c r="AB27">
        <f t="shared" si="20"/>
        <v>-5.6173864673042875</v>
      </c>
      <c r="AC27">
        <f t="shared" si="21"/>
        <v>82.676291638338824</v>
      </c>
      <c r="AD27">
        <v>0</v>
      </c>
      <c r="AE27">
        <v>0</v>
      </c>
      <c r="AF27">
        <v>3</v>
      </c>
      <c r="AG27">
        <v>26</v>
      </c>
      <c r="AH27">
        <v>4</v>
      </c>
      <c r="AI27">
        <f t="shared" si="22"/>
        <v>1</v>
      </c>
      <c r="AJ27">
        <f t="shared" si="23"/>
        <v>0</v>
      </c>
      <c r="AK27">
        <f t="shared" si="24"/>
        <v>72223.506927911687</v>
      </c>
      <c r="AL27">
        <f t="shared" si="25"/>
        <v>1199.9964516129</v>
      </c>
      <c r="AM27">
        <f t="shared" si="26"/>
        <v>963.35727077383831</v>
      </c>
      <c r="AN27">
        <f t="shared" si="27"/>
        <v>0.80280009951612941</v>
      </c>
      <c r="AO27">
        <f t="shared" si="28"/>
        <v>0.22320027816129043</v>
      </c>
      <c r="AP27">
        <v>10.478999999999999</v>
      </c>
      <c r="AQ27">
        <v>1</v>
      </c>
      <c r="AR27" t="s">
        <v>231</v>
      </c>
      <c r="AS27">
        <v>1531929705.2</v>
      </c>
      <c r="AT27">
        <v>398.45416129032299</v>
      </c>
      <c r="AU27">
        <v>419.99796774193499</v>
      </c>
      <c r="AV27">
        <v>22.763222580645198</v>
      </c>
      <c r="AW27">
        <v>20.982548387096799</v>
      </c>
      <c r="AX27">
        <v>600.00593548387099</v>
      </c>
      <c r="AY27">
        <v>99.059212903225799</v>
      </c>
      <c r="AZ27">
        <v>9.9905203225806496E-2</v>
      </c>
      <c r="BA27">
        <v>23.4562064516129</v>
      </c>
      <c r="BB27">
        <v>24.0616387096774</v>
      </c>
      <c r="BC27">
        <v>23.8489096774194</v>
      </c>
      <c r="BD27">
        <v>14000.8096774194</v>
      </c>
      <c r="BE27">
        <v>1045.96580645161</v>
      </c>
      <c r="BF27">
        <v>24.124422580645199</v>
      </c>
      <c r="BG27">
        <v>1199.9964516129</v>
      </c>
      <c r="BH27">
        <v>0.330004225806452</v>
      </c>
      <c r="BI27">
        <v>0.33001280645161302</v>
      </c>
      <c r="BJ27">
        <v>0.330002935483871</v>
      </c>
      <c r="BK27">
        <v>9.9800419354838694E-3</v>
      </c>
      <c r="BL27">
        <v>24</v>
      </c>
      <c r="BM27">
        <v>17743.045161290302</v>
      </c>
      <c r="BN27">
        <v>1531929677.7</v>
      </c>
      <c r="BO27" t="s">
        <v>267</v>
      </c>
      <c r="BP27">
        <v>50</v>
      </c>
      <c r="BQ27">
        <v>-0.24299999999999999</v>
      </c>
      <c r="BR27">
        <v>3.3000000000000002E-2</v>
      </c>
      <c r="BS27">
        <v>420</v>
      </c>
      <c r="BT27">
        <v>21</v>
      </c>
      <c r="BU27">
        <v>0.03</v>
      </c>
      <c r="BV27">
        <v>0.04</v>
      </c>
      <c r="BW27">
        <v>12.5178015634591</v>
      </c>
      <c r="BX27">
        <v>-0.536682650922783</v>
      </c>
      <c r="BY27">
        <v>5.7449279825033103E-2</v>
      </c>
      <c r="BZ27">
        <v>1</v>
      </c>
      <c r="CA27">
        <v>-21.586985714285699</v>
      </c>
      <c r="CB27">
        <v>0.88921740539662697</v>
      </c>
      <c r="CC27">
        <v>9.7360778676476495E-2</v>
      </c>
      <c r="CD27">
        <v>1</v>
      </c>
      <c r="CE27">
        <v>2</v>
      </c>
      <c r="CF27">
        <v>2</v>
      </c>
      <c r="CG27" t="s">
        <v>233</v>
      </c>
      <c r="CH27">
        <v>1.8609599999999999</v>
      </c>
      <c r="CI27">
        <v>1.8579000000000001</v>
      </c>
      <c r="CJ27">
        <v>1.86076</v>
      </c>
      <c r="CK27">
        <v>1.8534999999999999</v>
      </c>
      <c r="CL27">
        <v>1.8521000000000001</v>
      </c>
      <c r="CM27">
        <v>1.8529199999999999</v>
      </c>
      <c r="CN27">
        <v>1.85663</v>
      </c>
      <c r="CO27">
        <v>1.8628100000000001</v>
      </c>
      <c r="CP27" t="s">
        <v>234</v>
      </c>
      <c r="CQ27" t="s">
        <v>19</v>
      </c>
      <c r="CR27" t="s">
        <v>19</v>
      </c>
      <c r="CS27" t="s">
        <v>19</v>
      </c>
      <c r="CT27" t="s">
        <v>235</v>
      </c>
      <c r="CU27" t="s">
        <v>236</v>
      </c>
      <c r="CV27" t="s">
        <v>237</v>
      </c>
      <c r="CW27" t="s">
        <v>237</v>
      </c>
      <c r="CX27" t="s">
        <v>237</v>
      </c>
      <c r="CY27" t="s">
        <v>237</v>
      </c>
      <c r="CZ27">
        <v>0</v>
      </c>
      <c r="DA27">
        <v>100</v>
      </c>
      <c r="DB27">
        <v>100</v>
      </c>
      <c r="DC27">
        <v>-0.24299999999999999</v>
      </c>
      <c r="DD27">
        <v>3.3000000000000002E-2</v>
      </c>
      <c r="DE27">
        <v>3</v>
      </c>
      <c r="DF27">
        <v>584.65599999999995</v>
      </c>
      <c r="DG27">
        <v>299.62400000000002</v>
      </c>
      <c r="DH27">
        <v>22.999600000000001</v>
      </c>
      <c r="DI27">
        <v>24.019500000000001</v>
      </c>
      <c r="DJ27">
        <v>30.000299999999999</v>
      </c>
      <c r="DK27">
        <v>24.068300000000001</v>
      </c>
      <c r="DL27">
        <v>24.077400000000001</v>
      </c>
      <c r="DM27">
        <v>20.442900000000002</v>
      </c>
      <c r="DN27">
        <v>5.0852700000000004</v>
      </c>
      <c r="DO27">
        <v>100</v>
      </c>
      <c r="DP27">
        <v>23</v>
      </c>
      <c r="DQ27">
        <v>420</v>
      </c>
      <c r="DR27">
        <v>21</v>
      </c>
      <c r="DS27">
        <v>100.855</v>
      </c>
      <c r="DT27">
        <v>104.48099999999999</v>
      </c>
    </row>
    <row r="28" spans="1:124" x14ac:dyDescent="0.25">
      <c r="A28">
        <v>12</v>
      </c>
      <c r="B28">
        <v>1531929812.7</v>
      </c>
      <c r="C28">
        <v>1013.10000014305</v>
      </c>
      <c r="D28" t="s">
        <v>268</v>
      </c>
      <c r="E28" t="s">
        <v>269</v>
      </c>
      <c r="G28">
        <v>1531929804.7</v>
      </c>
      <c r="H28">
        <f t="shared" si="0"/>
        <v>1.0274454260025098E-3</v>
      </c>
      <c r="I28">
        <f t="shared" si="1"/>
        <v>14.088016715872115</v>
      </c>
      <c r="J28">
        <f t="shared" si="2"/>
        <v>474.53683870967802</v>
      </c>
      <c r="K28">
        <f t="shared" si="3"/>
        <v>303.20459016538632</v>
      </c>
      <c r="L28">
        <f t="shared" si="4"/>
        <v>30.067357510932556</v>
      </c>
      <c r="M28">
        <f t="shared" si="5"/>
        <v>47.05756193799359</v>
      </c>
      <c r="N28">
        <f t="shared" si="6"/>
        <v>0.13795684531195554</v>
      </c>
      <c r="O28">
        <f t="shared" si="7"/>
        <v>3</v>
      </c>
      <c r="P28">
        <f t="shared" si="8"/>
        <v>0.13485612439649924</v>
      </c>
      <c r="Q28">
        <f t="shared" si="9"/>
        <v>8.4558279458884542E-2</v>
      </c>
      <c r="R28">
        <f t="shared" si="10"/>
        <v>215.02313977907275</v>
      </c>
      <c r="S28">
        <f t="shared" si="11"/>
        <v>24.443786301320269</v>
      </c>
      <c r="T28">
        <f t="shared" si="12"/>
        <v>23.953158064516099</v>
      </c>
      <c r="U28">
        <f t="shared" si="13"/>
        <v>2.98655760222832</v>
      </c>
      <c r="V28">
        <f t="shared" si="14"/>
        <v>77.629796253840709</v>
      </c>
      <c r="W28">
        <f t="shared" si="15"/>
        <v>2.2509867671833126</v>
      </c>
      <c r="X28">
        <f t="shared" si="16"/>
        <v>2.8996427606519006</v>
      </c>
      <c r="Y28">
        <f t="shared" si="17"/>
        <v>0.73557083504500742</v>
      </c>
      <c r="Z28">
        <f t="shared" si="18"/>
        <v>-45.310343286710683</v>
      </c>
      <c r="AA28">
        <f t="shared" si="19"/>
        <v>-79.343507767744185</v>
      </c>
      <c r="AB28">
        <f t="shared" si="20"/>
        <v>-5.5219039544078319</v>
      </c>
      <c r="AC28">
        <f t="shared" si="21"/>
        <v>84.847384770210041</v>
      </c>
      <c r="AD28">
        <v>0</v>
      </c>
      <c r="AE28">
        <v>0</v>
      </c>
      <c r="AF28">
        <v>3</v>
      </c>
      <c r="AG28">
        <v>26</v>
      </c>
      <c r="AH28">
        <v>4</v>
      </c>
      <c r="AI28">
        <f t="shared" si="22"/>
        <v>1</v>
      </c>
      <c r="AJ28">
        <f t="shared" si="23"/>
        <v>0</v>
      </c>
      <c r="AK28">
        <f t="shared" si="24"/>
        <v>72217.400656583326</v>
      </c>
      <c r="AL28">
        <f t="shared" si="25"/>
        <v>1200.00129032258</v>
      </c>
      <c r="AM28">
        <f t="shared" si="26"/>
        <v>963.36350148652195</v>
      </c>
      <c r="AN28">
        <f t="shared" si="27"/>
        <v>0.80280205467741961</v>
      </c>
      <c r="AO28">
        <f t="shared" si="28"/>
        <v>0.22320042169677429</v>
      </c>
      <c r="AP28">
        <v>10.478999999999999</v>
      </c>
      <c r="AQ28">
        <v>1</v>
      </c>
      <c r="AR28" t="s">
        <v>231</v>
      </c>
      <c r="AS28">
        <v>1531929804.7</v>
      </c>
      <c r="AT28">
        <v>474.53683870967802</v>
      </c>
      <c r="AU28">
        <v>499.991806451613</v>
      </c>
      <c r="AV28">
        <v>22.6993516129032</v>
      </c>
      <c r="AW28">
        <v>20.9457387096774</v>
      </c>
      <c r="AX28">
        <v>600.03012903225795</v>
      </c>
      <c r="AY28">
        <v>99.065158064516197</v>
      </c>
      <c r="AZ28">
        <v>0.100087074193548</v>
      </c>
      <c r="BA28">
        <v>23.462583870967698</v>
      </c>
      <c r="BB28">
        <v>24.0633129032258</v>
      </c>
      <c r="BC28">
        <v>23.843003225806399</v>
      </c>
      <c r="BD28">
        <v>13998.8516129032</v>
      </c>
      <c r="BE28">
        <v>1045.9251612903199</v>
      </c>
      <c r="BF28">
        <v>23.827870967741902</v>
      </c>
      <c r="BG28">
        <v>1200.00129032258</v>
      </c>
      <c r="BH28">
        <v>0.33000687096774201</v>
      </c>
      <c r="BI28">
        <v>0.33000112903225798</v>
      </c>
      <c r="BJ28">
        <v>0.33001141935483902</v>
      </c>
      <c r="BK28">
        <v>9.9807438709677392E-3</v>
      </c>
      <c r="BL28">
        <v>24</v>
      </c>
      <c r="BM28">
        <v>17743.083870967701</v>
      </c>
      <c r="BN28">
        <v>1531929774.2</v>
      </c>
      <c r="BO28" t="s">
        <v>270</v>
      </c>
      <c r="BP28">
        <v>51</v>
      </c>
      <c r="BQ28">
        <v>7.6999999999999999E-2</v>
      </c>
      <c r="BR28">
        <v>3.5000000000000003E-2</v>
      </c>
      <c r="BS28">
        <v>500</v>
      </c>
      <c r="BT28">
        <v>21</v>
      </c>
      <c r="BU28">
        <v>0.04</v>
      </c>
      <c r="BV28">
        <v>0.05</v>
      </c>
      <c r="BW28">
        <v>14.797186739746801</v>
      </c>
      <c r="BX28">
        <v>-0.47671309843442</v>
      </c>
      <c r="BY28">
        <v>5.7038895420728299E-2</v>
      </c>
      <c r="BZ28">
        <v>1</v>
      </c>
      <c r="CA28">
        <v>-25.510904761904801</v>
      </c>
      <c r="CB28">
        <v>0.7597873754151</v>
      </c>
      <c r="CC28">
        <v>9.4034765486927199E-2</v>
      </c>
      <c r="CD28">
        <v>1</v>
      </c>
      <c r="CE28">
        <v>2</v>
      </c>
      <c r="CF28">
        <v>2</v>
      </c>
      <c r="CG28" t="s">
        <v>233</v>
      </c>
      <c r="CH28">
        <v>1.8609800000000001</v>
      </c>
      <c r="CI28">
        <v>1.85791</v>
      </c>
      <c r="CJ28">
        <v>1.86076</v>
      </c>
      <c r="CK28">
        <v>1.8535299999999999</v>
      </c>
      <c r="CL28">
        <v>1.85209</v>
      </c>
      <c r="CM28">
        <v>1.8529199999999999</v>
      </c>
      <c r="CN28">
        <v>1.8566199999999999</v>
      </c>
      <c r="CO28">
        <v>1.8628100000000001</v>
      </c>
      <c r="CP28" t="s">
        <v>234</v>
      </c>
      <c r="CQ28" t="s">
        <v>19</v>
      </c>
      <c r="CR28" t="s">
        <v>19</v>
      </c>
      <c r="CS28" t="s">
        <v>19</v>
      </c>
      <c r="CT28" t="s">
        <v>235</v>
      </c>
      <c r="CU28" t="s">
        <v>236</v>
      </c>
      <c r="CV28" t="s">
        <v>237</v>
      </c>
      <c r="CW28" t="s">
        <v>237</v>
      </c>
      <c r="CX28" t="s">
        <v>237</v>
      </c>
      <c r="CY28" t="s">
        <v>237</v>
      </c>
      <c r="CZ28">
        <v>0</v>
      </c>
      <c r="DA28">
        <v>100</v>
      </c>
      <c r="DB28">
        <v>100</v>
      </c>
      <c r="DC28">
        <v>7.6999999999999999E-2</v>
      </c>
      <c r="DD28">
        <v>3.5000000000000003E-2</v>
      </c>
      <c r="DE28">
        <v>3</v>
      </c>
      <c r="DF28">
        <v>585.22199999999998</v>
      </c>
      <c r="DG28">
        <v>299.88600000000002</v>
      </c>
      <c r="DH28">
        <v>22.9998</v>
      </c>
      <c r="DI28">
        <v>24.0276</v>
      </c>
      <c r="DJ28">
        <v>30.0002</v>
      </c>
      <c r="DK28">
        <v>24.0703</v>
      </c>
      <c r="DL28">
        <v>24.077400000000001</v>
      </c>
      <c r="DM28">
        <v>23.469200000000001</v>
      </c>
      <c r="DN28">
        <v>4.8103300000000004</v>
      </c>
      <c r="DO28">
        <v>100</v>
      </c>
      <c r="DP28">
        <v>23</v>
      </c>
      <c r="DQ28">
        <v>500</v>
      </c>
      <c r="DR28">
        <v>21</v>
      </c>
      <c r="DS28">
        <v>100.854</v>
      </c>
      <c r="DT28">
        <v>104.483</v>
      </c>
    </row>
    <row r="29" spans="1:124" x14ac:dyDescent="0.25">
      <c r="A29">
        <v>13</v>
      </c>
      <c r="B29">
        <v>1531929919.7</v>
      </c>
      <c r="C29">
        <v>1120.10000014305</v>
      </c>
      <c r="D29" t="s">
        <v>271</v>
      </c>
      <c r="E29" t="s">
        <v>272</v>
      </c>
      <c r="G29">
        <v>1531929911.7032299</v>
      </c>
      <c r="H29">
        <f t="shared" si="0"/>
        <v>9.9272728479114281E-4</v>
      </c>
      <c r="I29">
        <f t="shared" si="1"/>
        <v>16.632627776558596</v>
      </c>
      <c r="J29">
        <f t="shared" si="2"/>
        <v>569.96677419354796</v>
      </c>
      <c r="K29">
        <f t="shared" si="3"/>
        <v>360.66737835410987</v>
      </c>
      <c r="L29">
        <f t="shared" si="4"/>
        <v>35.766038884993975</v>
      </c>
      <c r="M29">
        <f t="shared" si="5"/>
        <v>56.521479436230592</v>
      </c>
      <c r="N29">
        <f t="shared" si="6"/>
        <v>0.13316363913696944</v>
      </c>
      <c r="O29">
        <f t="shared" si="7"/>
        <v>3</v>
      </c>
      <c r="P29">
        <f t="shared" si="8"/>
        <v>0.1302723817318929</v>
      </c>
      <c r="Q29">
        <f t="shared" si="9"/>
        <v>8.1675155657729578E-2</v>
      </c>
      <c r="R29">
        <f t="shared" si="10"/>
        <v>215.02303912588206</v>
      </c>
      <c r="S29">
        <f t="shared" si="11"/>
        <v>24.429430193671863</v>
      </c>
      <c r="T29">
        <f t="shared" si="12"/>
        <v>23.9365177419355</v>
      </c>
      <c r="U29">
        <f t="shared" si="13"/>
        <v>2.9835725385687475</v>
      </c>
      <c r="V29">
        <f t="shared" si="14"/>
        <v>77.629208159222301</v>
      </c>
      <c r="W29">
        <f t="shared" si="15"/>
        <v>2.2478188128483541</v>
      </c>
      <c r="X29">
        <f t="shared" si="16"/>
        <v>2.8955838480767944</v>
      </c>
      <c r="Y29">
        <f t="shared" si="17"/>
        <v>0.73575372572039344</v>
      </c>
      <c r="Z29">
        <f t="shared" si="18"/>
        <v>-43.779273259289397</v>
      </c>
      <c r="AA29">
        <f t="shared" si="19"/>
        <v>-80.408095858063774</v>
      </c>
      <c r="AB29">
        <f t="shared" si="20"/>
        <v>-5.594866303578284</v>
      </c>
      <c r="AC29">
        <f t="shared" si="21"/>
        <v>85.240803704950622</v>
      </c>
      <c r="AD29">
        <v>0</v>
      </c>
      <c r="AE29">
        <v>0</v>
      </c>
      <c r="AF29">
        <v>3</v>
      </c>
      <c r="AG29">
        <v>26</v>
      </c>
      <c r="AH29">
        <v>4</v>
      </c>
      <c r="AI29">
        <f t="shared" si="22"/>
        <v>1</v>
      </c>
      <c r="AJ29">
        <f t="shared" si="23"/>
        <v>0</v>
      </c>
      <c r="AK29">
        <f t="shared" si="24"/>
        <v>72223.853478573234</v>
      </c>
      <c r="AL29">
        <f t="shared" si="25"/>
        <v>1200.0029032258101</v>
      </c>
      <c r="AM29">
        <f t="shared" si="26"/>
        <v>963.36490423203509</v>
      </c>
      <c r="AN29">
        <f t="shared" si="27"/>
        <v>0.80280214459677379</v>
      </c>
      <c r="AO29">
        <f t="shared" si="28"/>
        <v>0.22319999221612896</v>
      </c>
      <c r="AP29">
        <v>10.478999999999999</v>
      </c>
      <c r="AQ29">
        <v>1</v>
      </c>
      <c r="AR29" t="s">
        <v>231</v>
      </c>
      <c r="AS29">
        <v>1531929911.7032299</v>
      </c>
      <c r="AT29">
        <v>569.96677419354796</v>
      </c>
      <c r="AU29">
        <v>600.00264516129005</v>
      </c>
      <c r="AV29">
        <v>22.6671709677419</v>
      </c>
      <c r="AW29">
        <v>20.972741935483899</v>
      </c>
      <c r="AX29">
        <v>600.02438709677403</v>
      </c>
      <c r="AY29">
        <v>99.066229032258093</v>
      </c>
      <c r="AZ29">
        <v>0.100041696774194</v>
      </c>
      <c r="BA29">
        <v>23.439361290322601</v>
      </c>
      <c r="BB29">
        <v>24.049225806451599</v>
      </c>
      <c r="BC29">
        <v>23.823809677419401</v>
      </c>
      <c r="BD29">
        <v>13998.8548387097</v>
      </c>
      <c r="BE29">
        <v>1045.46580645161</v>
      </c>
      <c r="BF29">
        <v>24.849564516129</v>
      </c>
      <c r="BG29">
        <v>1200.0029032258101</v>
      </c>
      <c r="BH29">
        <v>0.33001319354838698</v>
      </c>
      <c r="BI29">
        <v>0.32999993548387102</v>
      </c>
      <c r="BJ29">
        <v>0.33000745161290301</v>
      </c>
      <c r="BK29">
        <v>9.9794990322580601E-3</v>
      </c>
      <c r="BL29">
        <v>24</v>
      </c>
      <c r="BM29">
        <v>17743.151612903199</v>
      </c>
      <c r="BN29">
        <v>1531929873.2</v>
      </c>
      <c r="BO29" t="s">
        <v>273</v>
      </c>
      <c r="BP29">
        <v>52</v>
      </c>
      <c r="BQ29">
        <v>-5.8999999999999997E-2</v>
      </c>
      <c r="BR29">
        <v>3.3000000000000002E-2</v>
      </c>
      <c r="BS29">
        <v>600</v>
      </c>
      <c r="BT29">
        <v>21</v>
      </c>
      <c r="BU29">
        <v>0.06</v>
      </c>
      <c r="BV29">
        <v>0.06</v>
      </c>
      <c r="BW29">
        <v>17.462495646112199</v>
      </c>
      <c r="BX29">
        <v>-0.49242038304109997</v>
      </c>
      <c r="BY29">
        <v>5.42065064159599E-2</v>
      </c>
      <c r="BZ29">
        <v>1</v>
      </c>
      <c r="CA29">
        <v>-30.089147619047601</v>
      </c>
      <c r="CB29">
        <v>0.84634239083503804</v>
      </c>
      <c r="CC29">
        <v>9.3888480550306797E-2</v>
      </c>
      <c r="CD29">
        <v>1</v>
      </c>
      <c r="CE29">
        <v>2</v>
      </c>
      <c r="CF29">
        <v>2</v>
      </c>
      <c r="CG29" t="s">
        <v>233</v>
      </c>
      <c r="CH29">
        <v>1.86097</v>
      </c>
      <c r="CI29">
        <v>1.85791</v>
      </c>
      <c r="CJ29">
        <v>1.86076</v>
      </c>
      <c r="CK29">
        <v>1.8534999999999999</v>
      </c>
      <c r="CL29">
        <v>1.85209</v>
      </c>
      <c r="CM29">
        <v>1.8529100000000001</v>
      </c>
      <c r="CN29">
        <v>1.8566199999999999</v>
      </c>
      <c r="CO29">
        <v>1.8628100000000001</v>
      </c>
      <c r="CP29" t="s">
        <v>234</v>
      </c>
      <c r="CQ29" t="s">
        <v>19</v>
      </c>
      <c r="CR29" t="s">
        <v>19</v>
      </c>
      <c r="CS29" t="s">
        <v>19</v>
      </c>
      <c r="CT29" t="s">
        <v>235</v>
      </c>
      <c r="CU29" t="s">
        <v>236</v>
      </c>
      <c r="CV29" t="s">
        <v>237</v>
      </c>
      <c r="CW29" t="s">
        <v>237</v>
      </c>
      <c r="CX29" t="s">
        <v>237</v>
      </c>
      <c r="CY29" t="s">
        <v>237</v>
      </c>
      <c r="CZ29">
        <v>0</v>
      </c>
      <c r="DA29">
        <v>100</v>
      </c>
      <c r="DB29">
        <v>100</v>
      </c>
      <c r="DC29">
        <v>-5.8999999999999997E-2</v>
      </c>
      <c r="DD29">
        <v>3.3000000000000002E-2</v>
      </c>
      <c r="DE29">
        <v>3</v>
      </c>
      <c r="DF29">
        <v>584.11099999999999</v>
      </c>
      <c r="DG29">
        <v>300.19200000000001</v>
      </c>
      <c r="DH29">
        <v>22.998999999999999</v>
      </c>
      <c r="DI29">
        <v>24.0458</v>
      </c>
      <c r="DJ29">
        <v>30.0002</v>
      </c>
      <c r="DK29">
        <v>24.084399999999999</v>
      </c>
      <c r="DL29">
        <v>24.0915</v>
      </c>
      <c r="DM29">
        <v>27.151399999999999</v>
      </c>
      <c r="DN29">
        <v>4.8103300000000004</v>
      </c>
      <c r="DO29">
        <v>100</v>
      </c>
      <c r="DP29">
        <v>23</v>
      </c>
      <c r="DQ29">
        <v>600</v>
      </c>
      <c r="DR29">
        <v>21</v>
      </c>
      <c r="DS29">
        <v>100.846</v>
      </c>
      <c r="DT29">
        <v>104.47799999999999</v>
      </c>
    </row>
    <row r="30" spans="1:124" x14ac:dyDescent="0.25">
      <c r="A30">
        <v>14</v>
      </c>
      <c r="B30">
        <v>1531930025.7</v>
      </c>
      <c r="C30">
        <v>1226.10000014305</v>
      </c>
      <c r="D30" t="s">
        <v>274</v>
      </c>
      <c r="E30" t="s">
        <v>275</v>
      </c>
      <c r="G30">
        <v>1531930017.7</v>
      </c>
      <c r="H30">
        <f t="shared" si="0"/>
        <v>9.2103817677309486E-4</v>
      </c>
      <c r="I30">
        <f t="shared" si="1"/>
        <v>18.532667032158816</v>
      </c>
      <c r="J30">
        <f t="shared" si="2"/>
        <v>666.55493548387096</v>
      </c>
      <c r="K30">
        <f t="shared" si="3"/>
        <v>420.63495831674607</v>
      </c>
      <c r="L30">
        <f t="shared" si="4"/>
        <v>41.712386337932315</v>
      </c>
      <c r="M30">
        <f t="shared" si="5"/>
        <v>66.099111437671198</v>
      </c>
      <c r="N30">
        <f t="shared" si="6"/>
        <v>0.12606215072732416</v>
      </c>
      <c r="O30">
        <f t="shared" si="7"/>
        <v>3</v>
      </c>
      <c r="P30">
        <f t="shared" si="8"/>
        <v>0.12346804288855341</v>
      </c>
      <c r="Q30">
        <f t="shared" si="9"/>
        <v>7.7396472422490759E-2</v>
      </c>
      <c r="R30">
        <f t="shared" si="10"/>
        <v>215.02200733050222</v>
      </c>
      <c r="S30">
        <f t="shared" si="11"/>
        <v>24.278563235775241</v>
      </c>
      <c r="T30">
        <f t="shared" si="12"/>
        <v>23.772764516129051</v>
      </c>
      <c r="U30">
        <f t="shared" si="13"/>
        <v>2.954336145833083</v>
      </c>
      <c r="V30">
        <f t="shared" si="14"/>
        <v>77.942204237429593</v>
      </c>
      <c r="W30">
        <f t="shared" si="15"/>
        <v>2.2339415230794715</v>
      </c>
      <c r="X30">
        <f t="shared" si="16"/>
        <v>2.8661513296113363</v>
      </c>
      <c r="Y30">
        <f t="shared" si="17"/>
        <v>0.72039462275361155</v>
      </c>
      <c r="Z30">
        <f t="shared" si="18"/>
        <v>-40.617783595693481</v>
      </c>
      <c r="AA30">
        <f t="shared" si="19"/>
        <v>-81.297382993544375</v>
      </c>
      <c r="AB30">
        <f t="shared" si="20"/>
        <v>-5.6472253648075954</v>
      </c>
      <c r="AC30">
        <f t="shared" si="21"/>
        <v>87.459615376456782</v>
      </c>
      <c r="AD30">
        <v>0</v>
      </c>
      <c r="AE30">
        <v>0</v>
      </c>
      <c r="AF30">
        <v>3</v>
      </c>
      <c r="AG30">
        <v>24</v>
      </c>
      <c r="AH30">
        <v>4</v>
      </c>
      <c r="AI30">
        <f t="shared" si="22"/>
        <v>1</v>
      </c>
      <c r="AJ30">
        <f t="shared" si="23"/>
        <v>0</v>
      </c>
      <c r="AK30">
        <f t="shared" si="24"/>
        <v>72261.188669562995</v>
      </c>
      <c r="AL30">
        <f t="shared" si="25"/>
        <v>1200.00129032258</v>
      </c>
      <c r="AM30">
        <f t="shared" si="26"/>
        <v>963.36257564681694</v>
      </c>
      <c r="AN30">
        <f t="shared" si="27"/>
        <v>0.80280128314516175</v>
      </c>
      <c r="AO30">
        <f t="shared" si="28"/>
        <v>0.22319946068709698</v>
      </c>
      <c r="AP30">
        <v>10.478999999999999</v>
      </c>
      <c r="AQ30">
        <v>1</v>
      </c>
      <c r="AR30" t="s">
        <v>231</v>
      </c>
      <c r="AS30">
        <v>1531930017.7</v>
      </c>
      <c r="AT30">
        <v>666.55493548387096</v>
      </c>
      <c r="AU30">
        <v>699.99306451612904</v>
      </c>
      <c r="AV30">
        <v>22.527454838709701</v>
      </c>
      <c r="AW30">
        <v>20.955164516128999</v>
      </c>
      <c r="AX30">
        <v>600.02493548387099</v>
      </c>
      <c r="AY30">
        <v>99.0652677419355</v>
      </c>
      <c r="AZ30">
        <v>0.10001919677419401</v>
      </c>
      <c r="BA30">
        <v>23.270109677419399</v>
      </c>
      <c r="BB30">
        <v>23.894687096774199</v>
      </c>
      <c r="BC30">
        <v>23.6508419354839</v>
      </c>
      <c r="BD30">
        <v>13998.1451612903</v>
      </c>
      <c r="BE30">
        <v>1045.0545161290299</v>
      </c>
      <c r="BF30">
        <v>23.653896774193498</v>
      </c>
      <c r="BG30">
        <v>1200.00129032258</v>
      </c>
      <c r="BH30">
        <v>0.33001696774193501</v>
      </c>
      <c r="BI30">
        <v>0.33000170967741999</v>
      </c>
      <c r="BJ30">
        <v>0.329998774193549</v>
      </c>
      <c r="BK30">
        <v>9.98253322580645E-3</v>
      </c>
      <c r="BL30">
        <v>24</v>
      </c>
      <c r="BM30">
        <v>17743.193548387098</v>
      </c>
      <c r="BN30">
        <v>1531929977.2</v>
      </c>
      <c r="BO30" t="s">
        <v>276</v>
      </c>
      <c r="BP30">
        <v>53</v>
      </c>
      <c r="BQ30">
        <v>0.22600000000000001</v>
      </c>
      <c r="BR30">
        <v>3.5000000000000003E-2</v>
      </c>
      <c r="BS30">
        <v>700</v>
      </c>
      <c r="BT30">
        <v>21</v>
      </c>
      <c r="BU30">
        <v>0.03</v>
      </c>
      <c r="BV30">
        <v>0.09</v>
      </c>
      <c r="BW30">
        <v>19.454954498630499</v>
      </c>
      <c r="BX30">
        <v>-0.54482750887365805</v>
      </c>
      <c r="BY30">
        <v>5.6994460356517902E-2</v>
      </c>
      <c r="BZ30">
        <v>1</v>
      </c>
      <c r="CA30">
        <v>-33.495178571428603</v>
      </c>
      <c r="CB30">
        <v>0.92378218944996304</v>
      </c>
      <c r="CC30">
        <v>9.9692655161738197E-2</v>
      </c>
      <c r="CD30">
        <v>1</v>
      </c>
      <c r="CE30">
        <v>2</v>
      </c>
      <c r="CF30">
        <v>2</v>
      </c>
      <c r="CG30" t="s">
        <v>233</v>
      </c>
      <c r="CH30">
        <v>1.8609800000000001</v>
      </c>
      <c r="CI30">
        <v>1.85791</v>
      </c>
      <c r="CJ30">
        <v>1.8607899999999999</v>
      </c>
      <c r="CK30">
        <v>1.8534999999999999</v>
      </c>
      <c r="CL30">
        <v>1.8521099999999999</v>
      </c>
      <c r="CM30">
        <v>1.8529100000000001</v>
      </c>
      <c r="CN30">
        <v>1.85663</v>
      </c>
      <c r="CO30">
        <v>1.86286</v>
      </c>
      <c r="CP30" t="s">
        <v>234</v>
      </c>
      <c r="CQ30" t="s">
        <v>19</v>
      </c>
      <c r="CR30" t="s">
        <v>19</v>
      </c>
      <c r="CS30" t="s">
        <v>19</v>
      </c>
      <c r="CT30" t="s">
        <v>235</v>
      </c>
      <c r="CU30" t="s">
        <v>236</v>
      </c>
      <c r="CV30" t="s">
        <v>237</v>
      </c>
      <c r="CW30" t="s">
        <v>237</v>
      </c>
      <c r="CX30" t="s">
        <v>237</v>
      </c>
      <c r="CY30" t="s">
        <v>237</v>
      </c>
      <c r="CZ30">
        <v>0</v>
      </c>
      <c r="DA30">
        <v>100</v>
      </c>
      <c r="DB30">
        <v>100</v>
      </c>
      <c r="DC30">
        <v>0.22600000000000001</v>
      </c>
      <c r="DD30">
        <v>3.5000000000000003E-2</v>
      </c>
      <c r="DE30">
        <v>3</v>
      </c>
      <c r="DF30">
        <v>586.69600000000003</v>
      </c>
      <c r="DG30">
        <v>300.75799999999998</v>
      </c>
      <c r="DH30">
        <v>22.999199999999998</v>
      </c>
      <c r="DI30">
        <v>23.9863</v>
      </c>
      <c r="DJ30">
        <v>29.9998</v>
      </c>
      <c r="DK30">
        <v>24.041699999999999</v>
      </c>
      <c r="DL30">
        <v>24.046399999999998</v>
      </c>
      <c r="DM30">
        <v>30.736899999999999</v>
      </c>
      <c r="DN30">
        <v>4.2533300000000001</v>
      </c>
      <c r="DO30">
        <v>100</v>
      </c>
      <c r="DP30">
        <v>23</v>
      </c>
      <c r="DQ30">
        <v>700</v>
      </c>
      <c r="DR30">
        <v>21</v>
      </c>
      <c r="DS30">
        <v>100.85899999999999</v>
      </c>
      <c r="DT30">
        <v>104.494</v>
      </c>
    </row>
    <row r="31" spans="1:124" x14ac:dyDescent="0.25">
      <c r="A31">
        <v>15</v>
      </c>
      <c r="B31">
        <v>1531930146.2</v>
      </c>
      <c r="C31">
        <v>1346.60000014305</v>
      </c>
      <c r="D31" t="s">
        <v>277</v>
      </c>
      <c r="E31" t="s">
        <v>278</v>
      </c>
      <c r="G31">
        <v>1531930138.2128999</v>
      </c>
      <c r="H31">
        <f t="shared" si="0"/>
        <v>8.9802873381624121E-4</v>
      </c>
      <c r="I31">
        <f t="shared" si="1"/>
        <v>21.359859321191102</v>
      </c>
      <c r="J31">
        <f t="shared" si="2"/>
        <v>861.34935483871004</v>
      </c>
      <c r="K31">
        <f t="shared" si="3"/>
        <v>563.14680466604784</v>
      </c>
      <c r="L31">
        <f t="shared" si="4"/>
        <v>55.847343486374754</v>
      </c>
      <c r="M31">
        <f t="shared" si="5"/>
        <v>85.420130031583795</v>
      </c>
      <c r="N31">
        <f t="shared" si="6"/>
        <v>0.12006018634191649</v>
      </c>
      <c r="O31">
        <f t="shared" si="7"/>
        <v>3</v>
      </c>
      <c r="P31">
        <f t="shared" si="8"/>
        <v>0.11770490748753133</v>
      </c>
      <c r="Q31">
        <f t="shared" si="9"/>
        <v>7.3773609748395086E-2</v>
      </c>
      <c r="R31">
        <f t="shared" si="10"/>
        <v>215.02303822672101</v>
      </c>
      <c r="S31">
        <f t="shared" si="11"/>
        <v>24.371878320254297</v>
      </c>
      <c r="T31">
        <f t="shared" si="12"/>
        <v>23.857054838709651</v>
      </c>
      <c r="U31">
        <f t="shared" si="13"/>
        <v>2.9693538421740784</v>
      </c>
      <c r="V31">
        <f t="shared" si="14"/>
        <v>77.484236667456116</v>
      </c>
      <c r="W31">
        <f t="shared" si="15"/>
        <v>2.2325800941704745</v>
      </c>
      <c r="X31">
        <f t="shared" si="16"/>
        <v>2.8813345658319851</v>
      </c>
      <c r="Y31">
        <f t="shared" si="17"/>
        <v>0.73677374800360385</v>
      </c>
      <c r="Z31">
        <f t="shared" si="18"/>
        <v>-39.603067161296238</v>
      </c>
      <c r="AA31">
        <f t="shared" si="19"/>
        <v>-80.77826260643991</v>
      </c>
      <c r="AB31">
        <f t="shared" si="20"/>
        <v>-5.6160429084534815</v>
      </c>
      <c r="AC31">
        <f t="shared" si="21"/>
        <v>89.025665550531357</v>
      </c>
      <c r="AD31">
        <v>0</v>
      </c>
      <c r="AE31">
        <v>0</v>
      </c>
      <c r="AF31">
        <v>3</v>
      </c>
      <c r="AG31">
        <v>25</v>
      </c>
      <c r="AH31">
        <v>4</v>
      </c>
      <c r="AI31">
        <f t="shared" si="22"/>
        <v>1</v>
      </c>
      <c r="AJ31">
        <f t="shared" si="23"/>
        <v>0</v>
      </c>
      <c r="AK31">
        <f t="shared" si="24"/>
        <v>72264.689718499474</v>
      </c>
      <c r="AL31">
        <f t="shared" si="25"/>
        <v>1200.0003225806499</v>
      </c>
      <c r="AM31">
        <f t="shared" si="26"/>
        <v>963.36104564537698</v>
      </c>
      <c r="AN31">
        <f t="shared" si="27"/>
        <v>0.80280065556451641</v>
      </c>
      <c r="AO31">
        <f t="shared" si="28"/>
        <v>0.22320088527419366</v>
      </c>
      <c r="AP31">
        <v>10.478999999999999</v>
      </c>
      <c r="AQ31">
        <v>1</v>
      </c>
      <c r="AR31" t="s">
        <v>231</v>
      </c>
      <c r="AS31">
        <v>1531930138.2128999</v>
      </c>
      <c r="AT31">
        <v>861.34935483871004</v>
      </c>
      <c r="AU31">
        <v>900.00322580645195</v>
      </c>
      <c r="AV31">
        <v>22.512625806451599</v>
      </c>
      <c r="AW31">
        <v>20.979609677419401</v>
      </c>
      <c r="AX31">
        <v>600.03212903225801</v>
      </c>
      <c r="AY31">
        <v>99.0700419354839</v>
      </c>
      <c r="AZ31">
        <v>0.100091009677419</v>
      </c>
      <c r="BA31">
        <v>23.357609677419401</v>
      </c>
      <c r="BB31">
        <v>23.9689774193548</v>
      </c>
      <c r="BC31">
        <v>23.745132258064501</v>
      </c>
      <c r="BD31">
        <v>14002.848387096799</v>
      </c>
      <c r="BE31">
        <v>1045.1777419354801</v>
      </c>
      <c r="BF31">
        <v>23.107125806451599</v>
      </c>
      <c r="BG31">
        <v>1200.0003225806499</v>
      </c>
      <c r="BH31">
        <v>0.32999629032258099</v>
      </c>
      <c r="BI31">
        <v>0.330008967741936</v>
      </c>
      <c r="BJ31">
        <v>0.330011709677419</v>
      </c>
      <c r="BK31">
        <v>9.9830758064516096E-3</v>
      </c>
      <c r="BL31">
        <v>24</v>
      </c>
      <c r="BM31">
        <v>17743.0193548387</v>
      </c>
      <c r="BN31">
        <v>1531930096.3</v>
      </c>
      <c r="BO31" t="s">
        <v>279</v>
      </c>
      <c r="BP31">
        <v>54</v>
      </c>
      <c r="BQ31">
        <v>6.0999999999999999E-2</v>
      </c>
      <c r="BR31">
        <v>3.1E-2</v>
      </c>
      <c r="BS31">
        <v>900</v>
      </c>
      <c r="BT31">
        <v>21</v>
      </c>
      <c r="BU31">
        <v>0.03</v>
      </c>
      <c r="BV31">
        <v>7.0000000000000007E-2</v>
      </c>
      <c r="BW31">
        <v>22.412475559426799</v>
      </c>
      <c r="BX31">
        <v>-0.47866577068419902</v>
      </c>
      <c r="BY31">
        <v>5.31951759263663E-2</v>
      </c>
      <c r="BZ31">
        <v>1</v>
      </c>
      <c r="CA31">
        <v>-38.703542857142899</v>
      </c>
      <c r="CB31">
        <v>0.81215240280809997</v>
      </c>
      <c r="CC31">
        <v>9.2268841521102304E-2</v>
      </c>
      <c r="CD31">
        <v>1</v>
      </c>
      <c r="CE31">
        <v>2</v>
      </c>
      <c r="CF31">
        <v>2</v>
      </c>
      <c r="CG31" t="s">
        <v>233</v>
      </c>
      <c r="CH31">
        <v>1.8609599999999999</v>
      </c>
      <c r="CI31">
        <v>1.8579000000000001</v>
      </c>
      <c r="CJ31">
        <v>1.8607100000000001</v>
      </c>
      <c r="CK31">
        <v>1.85351</v>
      </c>
      <c r="CL31">
        <v>1.85209</v>
      </c>
      <c r="CM31">
        <v>1.8529100000000001</v>
      </c>
      <c r="CN31">
        <v>1.8566</v>
      </c>
      <c r="CO31">
        <v>1.8628100000000001</v>
      </c>
      <c r="CP31" t="s">
        <v>234</v>
      </c>
      <c r="CQ31" t="s">
        <v>19</v>
      </c>
      <c r="CR31" t="s">
        <v>19</v>
      </c>
      <c r="CS31" t="s">
        <v>19</v>
      </c>
      <c r="CT31" t="s">
        <v>235</v>
      </c>
      <c r="CU31" t="s">
        <v>236</v>
      </c>
      <c r="CV31" t="s">
        <v>237</v>
      </c>
      <c r="CW31" t="s">
        <v>237</v>
      </c>
      <c r="CX31" t="s">
        <v>237</v>
      </c>
      <c r="CY31" t="s">
        <v>237</v>
      </c>
      <c r="CZ31">
        <v>0</v>
      </c>
      <c r="DA31">
        <v>100</v>
      </c>
      <c r="DB31">
        <v>100</v>
      </c>
      <c r="DC31">
        <v>6.0999999999999999E-2</v>
      </c>
      <c r="DD31">
        <v>3.1E-2</v>
      </c>
      <c r="DE31">
        <v>3</v>
      </c>
      <c r="DF31">
        <v>586.32799999999997</v>
      </c>
      <c r="DG31">
        <v>301.49900000000002</v>
      </c>
      <c r="DH31">
        <v>23.000800000000002</v>
      </c>
      <c r="DI31">
        <v>23.920100000000001</v>
      </c>
      <c r="DJ31">
        <v>30</v>
      </c>
      <c r="DK31">
        <v>23.986599999999999</v>
      </c>
      <c r="DL31">
        <v>23.9956</v>
      </c>
      <c r="DM31">
        <v>37.665199999999999</v>
      </c>
      <c r="DN31">
        <v>4.2533300000000001</v>
      </c>
      <c r="DO31">
        <v>100</v>
      </c>
      <c r="DP31">
        <v>23</v>
      </c>
      <c r="DQ31">
        <v>900</v>
      </c>
      <c r="DR31">
        <v>21</v>
      </c>
      <c r="DS31">
        <v>100.871</v>
      </c>
      <c r="DT31">
        <v>104.506</v>
      </c>
    </row>
    <row r="32" spans="1:124" x14ac:dyDescent="0.25">
      <c r="A32">
        <v>16</v>
      </c>
      <c r="B32">
        <v>1531930259.8</v>
      </c>
      <c r="C32">
        <v>1460.2000000476801</v>
      </c>
      <c r="D32" t="s">
        <v>280</v>
      </c>
      <c r="E32" t="s">
        <v>281</v>
      </c>
      <c r="G32">
        <v>1531930251.7128999</v>
      </c>
      <c r="H32">
        <f t="shared" si="0"/>
        <v>8.7458990835740475E-4</v>
      </c>
      <c r="I32">
        <f t="shared" si="1"/>
        <v>23.042827144701477</v>
      </c>
      <c r="J32">
        <f t="shared" si="2"/>
        <v>1058.1606451612899</v>
      </c>
      <c r="K32">
        <f t="shared" si="3"/>
        <v>720.25871955331922</v>
      </c>
      <c r="L32">
        <f t="shared" si="4"/>
        <v>71.42408734256054</v>
      </c>
      <c r="M32">
        <f t="shared" si="5"/>
        <v>104.93195887906955</v>
      </c>
      <c r="N32">
        <f t="shared" si="6"/>
        <v>0.1146378521390042</v>
      </c>
      <c r="O32">
        <f t="shared" si="7"/>
        <v>3</v>
      </c>
      <c r="P32">
        <f t="shared" si="8"/>
        <v>0.11248861003164914</v>
      </c>
      <c r="Q32">
        <f t="shared" si="9"/>
        <v>7.0495369082155257E-2</v>
      </c>
      <c r="R32">
        <f t="shared" si="10"/>
        <v>215.02261397921495</v>
      </c>
      <c r="S32">
        <f t="shared" si="11"/>
        <v>24.460835467623916</v>
      </c>
      <c r="T32">
        <f t="shared" si="12"/>
        <v>23.93728870967745</v>
      </c>
      <c r="U32">
        <f t="shared" si="13"/>
        <v>2.98371078278646</v>
      </c>
      <c r="V32">
        <f t="shared" si="14"/>
        <v>77.111260789504783</v>
      </c>
      <c r="W32">
        <f t="shared" si="15"/>
        <v>2.2329945836474172</v>
      </c>
      <c r="X32">
        <f t="shared" si="16"/>
        <v>2.8958086805803323</v>
      </c>
      <c r="Y32">
        <f t="shared" si="17"/>
        <v>0.75071619913904275</v>
      </c>
      <c r="Z32">
        <f t="shared" si="18"/>
        <v>-38.569414958561552</v>
      </c>
      <c r="AA32">
        <f t="shared" si="19"/>
        <v>-80.32461921290394</v>
      </c>
      <c r="AB32">
        <f t="shared" si="20"/>
        <v>-5.5891160721917732</v>
      </c>
      <c r="AC32">
        <f t="shared" si="21"/>
        <v>90.539463735557661</v>
      </c>
      <c r="AD32">
        <v>0</v>
      </c>
      <c r="AE32">
        <v>0</v>
      </c>
      <c r="AF32">
        <v>3</v>
      </c>
      <c r="AG32">
        <v>25</v>
      </c>
      <c r="AH32">
        <v>4</v>
      </c>
      <c r="AI32">
        <f t="shared" si="22"/>
        <v>1</v>
      </c>
      <c r="AJ32">
        <f t="shared" si="23"/>
        <v>0</v>
      </c>
      <c r="AK32">
        <f t="shared" si="24"/>
        <v>72228.68790551112</v>
      </c>
      <c r="AL32">
        <f t="shared" si="25"/>
        <v>1200.0006451612901</v>
      </c>
      <c r="AM32">
        <f t="shared" si="26"/>
        <v>963.3613255165634</v>
      </c>
      <c r="AN32">
        <f t="shared" si="27"/>
        <v>0.80280067298387126</v>
      </c>
      <c r="AO32">
        <f t="shared" si="28"/>
        <v>0.22320038004838716</v>
      </c>
      <c r="AP32">
        <v>10.478999999999999</v>
      </c>
      <c r="AQ32">
        <v>1</v>
      </c>
      <c r="AR32" t="s">
        <v>231</v>
      </c>
      <c r="AS32">
        <v>1531930251.7128999</v>
      </c>
      <c r="AT32">
        <v>1058.1606451612899</v>
      </c>
      <c r="AU32">
        <v>1100.01967741935</v>
      </c>
      <c r="AV32">
        <v>22.518087096774199</v>
      </c>
      <c r="AW32">
        <v>21.025067741935501</v>
      </c>
      <c r="AX32">
        <v>600.02258064516104</v>
      </c>
      <c r="AY32">
        <v>99.064493548387105</v>
      </c>
      <c r="AZ32">
        <v>9.9994716129032296E-2</v>
      </c>
      <c r="BA32">
        <v>23.4406483870968</v>
      </c>
      <c r="BB32">
        <v>24.050016129032301</v>
      </c>
      <c r="BC32">
        <v>23.824561290322599</v>
      </c>
      <c r="BD32">
        <v>14000.2677419355</v>
      </c>
      <c r="BE32">
        <v>1045.72</v>
      </c>
      <c r="BF32">
        <v>23.4778032258065</v>
      </c>
      <c r="BG32">
        <v>1200.0006451612901</v>
      </c>
      <c r="BH32">
        <v>0.33000274193548401</v>
      </c>
      <c r="BI32">
        <v>0.33000674193548402</v>
      </c>
      <c r="BJ32">
        <v>0.330006935483871</v>
      </c>
      <c r="BK32">
        <v>9.9834887096774197E-3</v>
      </c>
      <c r="BL32">
        <v>24</v>
      </c>
      <c r="BM32">
        <v>17743.0935483871</v>
      </c>
      <c r="BN32">
        <v>1531930208.7</v>
      </c>
      <c r="BO32" t="s">
        <v>282</v>
      </c>
      <c r="BP32">
        <v>55</v>
      </c>
      <c r="BQ32">
        <v>-3.6999999999999998E-2</v>
      </c>
      <c r="BR32">
        <v>3.1E-2</v>
      </c>
      <c r="BS32">
        <v>1100</v>
      </c>
      <c r="BT32">
        <v>21</v>
      </c>
      <c r="BU32">
        <v>0.03</v>
      </c>
      <c r="BV32">
        <v>0.06</v>
      </c>
      <c r="BW32">
        <v>24.173661827229999</v>
      </c>
      <c r="BX32">
        <v>-0.51924860770742698</v>
      </c>
      <c r="BY32">
        <v>5.61957383686617E-2</v>
      </c>
      <c r="BZ32">
        <v>1</v>
      </c>
      <c r="CA32">
        <v>-41.900185714285698</v>
      </c>
      <c r="CB32">
        <v>0.85252502304758204</v>
      </c>
      <c r="CC32">
        <v>9.4631721177738604E-2</v>
      </c>
      <c r="CD32">
        <v>1</v>
      </c>
      <c r="CE32">
        <v>2</v>
      </c>
      <c r="CF32">
        <v>2</v>
      </c>
      <c r="CG32" t="s">
        <v>233</v>
      </c>
      <c r="CH32">
        <v>1.8609599999999999</v>
      </c>
      <c r="CI32">
        <v>1.85791</v>
      </c>
      <c r="CJ32">
        <v>1.8607499999999999</v>
      </c>
      <c r="CK32">
        <v>1.8534900000000001</v>
      </c>
      <c r="CL32">
        <v>1.85209</v>
      </c>
      <c r="CM32">
        <v>1.8529100000000001</v>
      </c>
      <c r="CN32">
        <v>1.8566</v>
      </c>
      <c r="CO32">
        <v>1.8628</v>
      </c>
      <c r="CP32" t="s">
        <v>234</v>
      </c>
      <c r="CQ32" t="s">
        <v>19</v>
      </c>
      <c r="CR32" t="s">
        <v>19</v>
      </c>
      <c r="CS32" t="s">
        <v>19</v>
      </c>
      <c r="CT32" t="s">
        <v>235</v>
      </c>
      <c r="CU32" t="s">
        <v>236</v>
      </c>
      <c r="CV32" t="s">
        <v>237</v>
      </c>
      <c r="CW32" t="s">
        <v>237</v>
      </c>
      <c r="CX32" t="s">
        <v>237</v>
      </c>
      <c r="CY32" t="s">
        <v>237</v>
      </c>
      <c r="CZ32">
        <v>0</v>
      </c>
      <c r="DA32">
        <v>100</v>
      </c>
      <c r="DB32">
        <v>100</v>
      </c>
      <c r="DC32">
        <v>-3.6999999999999998E-2</v>
      </c>
      <c r="DD32">
        <v>3.1E-2</v>
      </c>
      <c r="DE32">
        <v>3</v>
      </c>
      <c r="DF32">
        <v>586.50699999999995</v>
      </c>
      <c r="DG32">
        <v>301.67</v>
      </c>
      <c r="DH32">
        <v>23.000499999999999</v>
      </c>
      <c r="DI32">
        <v>23.922899999999998</v>
      </c>
      <c r="DJ32">
        <v>30.0001</v>
      </c>
      <c r="DK32">
        <v>23.977799999999998</v>
      </c>
      <c r="DL32">
        <v>23.987200000000001</v>
      </c>
      <c r="DM32">
        <v>44.316600000000001</v>
      </c>
      <c r="DN32">
        <v>4.2533300000000001</v>
      </c>
      <c r="DO32">
        <v>100</v>
      </c>
      <c r="DP32">
        <v>23</v>
      </c>
      <c r="DQ32">
        <v>1100</v>
      </c>
      <c r="DR32">
        <v>21</v>
      </c>
      <c r="DS32">
        <v>100.875</v>
      </c>
      <c r="DT32">
        <v>104.508</v>
      </c>
    </row>
    <row r="33" spans="1:124" x14ac:dyDescent="0.25">
      <c r="A33">
        <v>17</v>
      </c>
      <c r="B33">
        <v>1531930375.8</v>
      </c>
      <c r="C33">
        <v>1576.2000000476801</v>
      </c>
      <c r="D33" t="s">
        <v>283</v>
      </c>
      <c r="E33" t="s">
        <v>284</v>
      </c>
      <c r="G33">
        <v>1531930367.8</v>
      </c>
      <c r="H33">
        <f t="shared" si="0"/>
        <v>8.3685177319262473E-4</v>
      </c>
      <c r="I33">
        <f t="shared" si="1"/>
        <v>24.290587131707834</v>
      </c>
      <c r="J33">
        <f t="shared" si="2"/>
        <v>1255.73903225806</v>
      </c>
      <c r="K33">
        <f t="shared" si="3"/>
        <v>870.93764455394864</v>
      </c>
      <c r="L33">
        <f t="shared" si="4"/>
        <v>86.367119691668933</v>
      </c>
      <c r="M33">
        <f t="shared" si="5"/>
        <v>124.52620917089588</v>
      </c>
      <c r="N33">
        <f t="shared" si="6"/>
        <v>0.10628812286262193</v>
      </c>
      <c r="O33">
        <f t="shared" si="7"/>
        <v>3</v>
      </c>
      <c r="P33">
        <f t="shared" si="8"/>
        <v>0.10443803573368972</v>
      </c>
      <c r="Q33">
        <f t="shared" si="9"/>
        <v>6.5437507530687014E-2</v>
      </c>
      <c r="R33">
        <f t="shared" si="10"/>
        <v>215.01905479093156</v>
      </c>
      <c r="S33">
        <f t="shared" si="11"/>
        <v>24.523330204241201</v>
      </c>
      <c r="T33">
        <f t="shared" si="12"/>
        <v>23.991145161290348</v>
      </c>
      <c r="U33">
        <f t="shared" si="13"/>
        <v>2.9933817943208507</v>
      </c>
      <c r="V33">
        <f t="shared" si="14"/>
        <v>76.40657633257544</v>
      </c>
      <c r="W33">
        <f t="shared" si="15"/>
        <v>2.2196627379349292</v>
      </c>
      <c r="X33">
        <f t="shared" si="16"/>
        <v>2.9050676584086004</v>
      </c>
      <c r="Y33">
        <f t="shared" si="17"/>
        <v>0.77371905638592153</v>
      </c>
      <c r="Z33">
        <f t="shared" si="18"/>
        <v>-36.905163197794749</v>
      </c>
      <c r="AA33">
        <f t="shared" si="19"/>
        <v>-80.474616309687761</v>
      </c>
      <c r="AB33">
        <f t="shared" si="20"/>
        <v>-5.6025767889700377</v>
      </c>
      <c r="AC33">
        <f t="shared" si="21"/>
        <v>92.036698494479012</v>
      </c>
      <c r="AD33">
        <v>0</v>
      </c>
      <c r="AE33">
        <v>0</v>
      </c>
      <c r="AF33">
        <v>3</v>
      </c>
      <c r="AG33">
        <v>24</v>
      </c>
      <c r="AH33">
        <v>4</v>
      </c>
      <c r="AI33">
        <f t="shared" si="22"/>
        <v>1</v>
      </c>
      <c r="AJ33">
        <f t="shared" si="23"/>
        <v>0</v>
      </c>
      <c r="AK33">
        <f t="shared" si="24"/>
        <v>72214.368433156473</v>
      </c>
      <c r="AL33">
        <f t="shared" si="25"/>
        <v>1199.9793548387099</v>
      </c>
      <c r="AM33">
        <f t="shared" si="26"/>
        <v>963.34496387676904</v>
      </c>
      <c r="AN33">
        <f t="shared" si="27"/>
        <v>0.80280128153225849</v>
      </c>
      <c r="AO33">
        <f t="shared" si="28"/>
        <v>0.22320047631290338</v>
      </c>
      <c r="AP33">
        <v>10.478999999999999</v>
      </c>
      <c r="AQ33">
        <v>1</v>
      </c>
      <c r="AR33" t="s">
        <v>231</v>
      </c>
      <c r="AS33">
        <v>1531930367.8</v>
      </c>
      <c r="AT33">
        <v>1255.73903225806</v>
      </c>
      <c r="AU33">
        <v>1299.9961290322599</v>
      </c>
      <c r="AV33">
        <v>22.383377419354801</v>
      </c>
      <c r="AW33">
        <v>20.954587096774201</v>
      </c>
      <c r="AX33">
        <v>600.02377419354798</v>
      </c>
      <c r="AY33">
        <v>99.065670967741895</v>
      </c>
      <c r="AZ33">
        <v>0.100004361290323</v>
      </c>
      <c r="BA33">
        <v>23.4935774193548</v>
      </c>
      <c r="BB33">
        <v>24.1025483870968</v>
      </c>
      <c r="BC33">
        <v>23.879741935483899</v>
      </c>
      <c r="BD33">
        <v>13999.764516129</v>
      </c>
      <c r="BE33">
        <v>1046.08</v>
      </c>
      <c r="BF33">
        <v>16.798677419354799</v>
      </c>
      <c r="BG33">
        <v>1199.9793548387099</v>
      </c>
      <c r="BH33">
        <v>0.33000438709677399</v>
      </c>
      <c r="BI33">
        <v>0.33000609677419401</v>
      </c>
      <c r="BJ33">
        <v>0.33000929032258097</v>
      </c>
      <c r="BK33">
        <v>9.9803280645161304E-3</v>
      </c>
      <c r="BL33">
        <v>24</v>
      </c>
      <c r="BM33">
        <v>17742.770967741901</v>
      </c>
      <c r="BN33">
        <v>1531930318.3</v>
      </c>
      <c r="BO33" t="s">
        <v>285</v>
      </c>
      <c r="BP33">
        <v>56</v>
      </c>
      <c r="BQ33">
        <v>-5.1999999999999998E-2</v>
      </c>
      <c r="BR33">
        <v>2.1999999999999999E-2</v>
      </c>
      <c r="BS33">
        <v>1300</v>
      </c>
      <c r="BT33">
        <v>21</v>
      </c>
      <c r="BU33">
        <v>0.02</v>
      </c>
      <c r="BV33">
        <v>0.08</v>
      </c>
      <c r="BW33">
        <v>25.465425878851899</v>
      </c>
      <c r="BX33">
        <v>-0.38429522141862998</v>
      </c>
      <c r="BY33">
        <v>5.9499905916408302E-2</v>
      </c>
      <c r="BZ33">
        <v>1</v>
      </c>
      <c r="CA33">
        <v>-44.277509523809499</v>
      </c>
      <c r="CB33">
        <v>0.67923636658245801</v>
      </c>
      <c r="CC33">
        <v>9.7667367483729006E-2</v>
      </c>
      <c r="CD33">
        <v>1</v>
      </c>
      <c r="CE33">
        <v>2</v>
      </c>
      <c r="CF33">
        <v>2</v>
      </c>
      <c r="CG33" t="s">
        <v>233</v>
      </c>
      <c r="CH33">
        <v>1.86097</v>
      </c>
      <c r="CI33">
        <v>1.85791</v>
      </c>
      <c r="CJ33">
        <v>1.86073</v>
      </c>
      <c r="CK33">
        <v>1.8534999999999999</v>
      </c>
      <c r="CL33">
        <v>1.8520799999999999</v>
      </c>
      <c r="CM33">
        <v>1.85293</v>
      </c>
      <c r="CN33">
        <v>1.8566400000000001</v>
      </c>
      <c r="CO33">
        <v>1.8628100000000001</v>
      </c>
      <c r="CP33" t="s">
        <v>234</v>
      </c>
      <c r="CQ33" t="s">
        <v>19</v>
      </c>
      <c r="CR33" t="s">
        <v>19</v>
      </c>
      <c r="CS33" t="s">
        <v>19</v>
      </c>
      <c r="CT33" t="s">
        <v>235</v>
      </c>
      <c r="CU33" t="s">
        <v>236</v>
      </c>
      <c r="CV33" t="s">
        <v>237</v>
      </c>
      <c r="CW33" t="s">
        <v>237</v>
      </c>
      <c r="CX33" t="s">
        <v>237</v>
      </c>
      <c r="CY33" t="s">
        <v>237</v>
      </c>
      <c r="CZ33">
        <v>0</v>
      </c>
      <c r="DA33">
        <v>100</v>
      </c>
      <c r="DB33">
        <v>100</v>
      </c>
      <c r="DC33">
        <v>-5.1999999999999998E-2</v>
      </c>
      <c r="DD33">
        <v>2.1999999999999999E-2</v>
      </c>
      <c r="DE33">
        <v>3</v>
      </c>
      <c r="DF33">
        <v>586.97199999999998</v>
      </c>
      <c r="DG33">
        <v>302.04899999999998</v>
      </c>
      <c r="DH33">
        <v>23.000599999999999</v>
      </c>
      <c r="DI33">
        <v>23.931000000000001</v>
      </c>
      <c r="DJ33">
        <v>30.0002</v>
      </c>
      <c r="DK33">
        <v>23.9758</v>
      </c>
      <c r="DL33">
        <v>23.985199999999999</v>
      </c>
      <c r="DM33">
        <v>50.750100000000003</v>
      </c>
      <c r="DN33">
        <v>3.7000999999999999</v>
      </c>
      <c r="DO33">
        <v>100</v>
      </c>
      <c r="DP33">
        <v>23</v>
      </c>
      <c r="DQ33">
        <v>1300</v>
      </c>
      <c r="DR33">
        <v>21</v>
      </c>
      <c r="DS33">
        <v>100.869</v>
      </c>
      <c r="DT33">
        <v>104.505</v>
      </c>
    </row>
    <row r="34" spans="1:124" x14ac:dyDescent="0.25">
      <c r="A34">
        <v>18</v>
      </c>
      <c r="B34">
        <v>1531930496.3</v>
      </c>
      <c r="C34">
        <v>1696.7000000476801</v>
      </c>
      <c r="D34" t="s">
        <v>286</v>
      </c>
      <c r="E34" t="s">
        <v>287</v>
      </c>
      <c r="G34">
        <v>1531930488.3</v>
      </c>
      <c r="H34">
        <f t="shared" si="0"/>
        <v>7.9701432316325231E-4</v>
      </c>
      <c r="I34">
        <f t="shared" si="1"/>
        <v>25.056022367992455</v>
      </c>
      <c r="J34">
        <f t="shared" si="2"/>
        <v>1454.20451612903</v>
      </c>
      <c r="K34">
        <f t="shared" si="3"/>
        <v>1030.6598867892503</v>
      </c>
      <c r="L34">
        <f t="shared" si="4"/>
        <v>102.19773588157156</v>
      </c>
      <c r="M34">
        <f t="shared" si="5"/>
        <v>144.19539458367635</v>
      </c>
      <c r="N34">
        <f t="shared" si="6"/>
        <v>9.9794715619412833E-2</v>
      </c>
      <c r="O34">
        <f t="shared" si="7"/>
        <v>3</v>
      </c>
      <c r="P34">
        <f t="shared" si="8"/>
        <v>9.8162040139358045E-2</v>
      </c>
      <c r="Q34">
        <f t="shared" si="9"/>
        <v>6.1495901078277126E-2</v>
      </c>
      <c r="R34">
        <f t="shared" si="10"/>
        <v>215.02257251585149</v>
      </c>
      <c r="S34">
        <f t="shared" si="11"/>
        <v>24.536382991544794</v>
      </c>
      <c r="T34">
        <f t="shared" si="12"/>
        <v>23.997674193548349</v>
      </c>
      <c r="U34">
        <f t="shared" si="13"/>
        <v>2.9945560743363515</v>
      </c>
      <c r="V34">
        <f t="shared" si="14"/>
        <v>76.081063440983002</v>
      </c>
      <c r="W34">
        <f t="shared" si="15"/>
        <v>2.2105898880579056</v>
      </c>
      <c r="X34">
        <f t="shared" si="16"/>
        <v>2.9055717521255295</v>
      </c>
      <c r="Y34">
        <f t="shared" si="17"/>
        <v>0.78396618627844594</v>
      </c>
      <c r="Z34">
        <f t="shared" si="18"/>
        <v>-35.148331651499426</v>
      </c>
      <c r="AA34">
        <f t="shared" si="19"/>
        <v>-81.065213574183886</v>
      </c>
      <c r="AB34">
        <f t="shared" si="20"/>
        <v>-5.6439620983444412</v>
      </c>
      <c r="AC34">
        <f t="shared" si="21"/>
        <v>93.165065191823729</v>
      </c>
      <c r="AD34">
        <v>0</v>
      </c>
      <c r="AE34">
        <v>0</v>
      </c>
      <c r="AF34">
        <v>3</v>
      </c>
      <c r="AG34">
        <v>24</v>
      </c>
      <c r="AH34">
        <v>4</v>
      </c>
      <c r="AI34">
        <f t="shared" si="22"/>
        <v>1</v>
      </c>
      <c r="AJ34">
        <f t="shared" si="23"/>
        <v>0</v>
      </c>
      <c r="AK34">
        <f t="shared" si="24"/>
        <v>72209.616426219363</v>
      </c>
      <c r="AL34">
        <f t="shared" si="25"/>
        <v>1200.0019354838701</v>
      </c>
      <c r="AM34">
        <f t="shared" si="26"/>
        <v>963.36286451824344</v>
      </c>
      <c r="AN34">
        <f t="shared" si="27"/>
        <v>0.8028010922580654</v>
      </c>
      <c r="AO34">
        <f t="shared" si="28"/>
        <v>0.22319998043870992</v>
      </c>
      <c r="AP34">
        <v>10.478999999999999</v>
      </c>
      <c r="AQ34">
        <v>1</v>
      </c>
      <c r="AR34" t="s">
        <v>231</v>
      </c>
      <c r="AS34">
        <v>1531930488.3</v>
      </c>
      <c r="AT34">
        <v>1454.20451612903</v>
      </c>
      <c r="AU34">
        <v>1499.98774193548</v>
      </c>
      <c r="AV34">
        <v>22.293706451612898</v>
      </c>
      <c r="AW34">
        <v>20.932793548387099</v>
      </c>
      <c r="AX34">
        <v>600.01767741935498</v>
      </c>
      <c r="AY34">
        <v>99.057603225806403</v>
      </c>
      <c r="AZ34">
        <v>9.9972606451612905E-2</v>
      </c>
      <c r="BA34">
        <v>23.496454838709699</v>
      </c>
      <c r="BB34">
        <v>24.1094774193548</v>
      </c>
      <c r="BC34">
        <v>23.885870967741901</v>
      </c>
      <c r="BD34">
        <v>14000.1677419355</v>
      </c>
      <c r="BE34">
        <v>1046.41483870968</v>
      </c>
      <c r="BF34">
        <v>13.116935483871</v>
      </c>
      <c r="BG34">
        <v>1200.0019354838701</v>
      </c>
      <c r="BH34">
        <v>0.330010967741936</v>
      </c>
      <c r="BI34">
        <v>0.33000587096774198</v>
      </c>
      <c r="BJ34">
        <v>0.330004903225807</v>
      </c>
      <c r="BK34">
        <v>9.9780051612903299E-3</v>
      </c>
      <c r="BL34">
        <v>24</v>
      </c>
      <c r="BM34">
        <v>17743.1483870968</v>
      </c>
      <c r="BN34">
        <v>1531930441.8</v>
      </c>
      <c r="BO34" t="s">
        <v>288</v>
      </c>
      <c r="BP34">
        <v>57</v>
      </c>
      <c r="BQ34">
        <v>0.23200000000000001</v>
      </c>
      <c r="BR34">
        <v>1.7999999999999999E-2</v>
      </c>
      <c r="BS34">
        <v>1501</v>
      </c>
      <c r="BT34">
        <v>21</v>
      </c>
      <c r="BU34">
        <v>0.02</v>
      </c>
      <c r="BV34">
        <v>0.1</v>
      </c>
      <c r="BW34">
        <v>26.290176266025</v>
      </c>
      <c r="BX34">
        <v>-0.49387996057531902</v>
      </c>
      <c r="BY34">
        <v>6.4249985230313195E-2</v>
      </c>
      <c r="BZ34">
        <v>1</v>
      </c>
      <c r="CA34">
        <v>-45.836735714285702</v>
      </c>
      <c r="CB34">
        <v>0.73791977959657995</v>
      </c>
      <c r="CC34">
        <v>0.100623936424852</v>
      </c>
      <c r="CD34">
        <v>0</v>
      </c>
      <c r="CE34">
        <v>1</v>
      </c>
      <c r="CF34">
        <v>2</v>
      </c>
      <c r="CG34" t="s">
        <v>289</v>
      </c>
      <c r="CH34">
        <v>1.86097</v>
      </c>
      <c r="CI34">
        <v>1.85791</v>
      </c>
      <c r="CJ34">
        <v>1.8607499999999999</v>
      </c>
      <c r="CK34">
        <v>1.8534999999999999</v>
      </c>
      <c r="CL34">
        <v>1.8521000000000001</v>
      </c>
      <c r="CM34">
        <v>1.8528899999999999</v>
      </c>
      <c r="CN34">
        <v>1.8566</v>
      </c>
      <c r="CO34">
        <v>1.8628100000000001</v>
      </c>
      <c r="CP34" t="s">
        <v>234</v>
      </c>
      <c r="CQ34" t="s">
        <v>19</v>
      </c>
      <c r="CR34" t="s">
        <v>19</v>
      </c>
      <c r="CS34" t="s">
        <v>19</v>
      </c>
      <c r="CT34" t="s">
        <v>235</v>
      </c>
      <c r="CU34" t="s">
        <v>236</v>
      </c>
      <c r="CV34" t="s">
        <v>237</v>
      </c>
      <c r="CW34" t="s">
        <v>237</v>
      </c>
      <c r="CX34" t="s">
        <v>237</v>
      </c>
      <c r="CY34" t="s">
        <v>237</v>
      </c>
      <c r="CZ34">
        <v>0</v>
      </c>
      <c r="DA34">
        <v>100</v>
      </c>
      <c r="DB34">
        <v>100</v>
      </c>
      <c r="DC34">
        <v>0.23200000000000001</v>
      </c>
      <c r="DD34">
        <v>1.7999999999999999E-2</v>
      </c>
      <c r="DE34">
        <v>3</v>
      </c>
      <c r="DF34">
        <v>587.50800000000004</v>
      </c>
      <c r="DG34">
        <v>302.36900000000003</v>
      </c>
      <c r="DH34">
        <v>22.999700000000001</v>
      </c>
      <c r="DI34">
        <v>23.955100000000002</v>
      </c>
      <c r="DJ34">
        <v>30</v>
      </c>
      <c r="DK34">
        <v>23.989899999999999</v>
      </c>
      <c r="DL34">
        <v>23.997199999999999</v>
      </c>
      <c r="DM34">
        <v>56.963900000000002</v>
      </c>
      <c r="DN34">
        <v>2.8693300000000002</v>
      </c>
      <c r="DO34">
        <v>100</v>
      </c>
      <c r="DP34">
        <v>23</v>
      </c>
      <c r="DQ34">
        <v>1500</v>
      </c>
      <c r="DR34">
        <v>21</v>
      </c>
      <c r="DS34">
        <v>100.86</v>
      </c>
      <c r="DT34">
        <v>104.497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/>
  </sheetViews>
  <sheetFormatPr baseColWidth="10" defaultColWidth="9.14062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21</v>
      </c>
    </row>
    <row r="12" spans="1:2" x14ac:dyDescent="0.25">
      <c r="A12" t="s">
        <v>22</v>
      </c>
      <c r="B12" t="s">
        <v>23</v>
      </c>
    </row>
    <row r="13" spans="1:2" x14ac:dyDescent="0.25">
      <c r="A13" t="s">
        <v>24</v>
      </c>
      <c r="B13" t="s">
        <v>25</v>
      </c>
    </row>
    <row r="14" spans="1:2" x14ac:dyDescent="0.25">
      <c r="A14" t="s">
        <v>26</v>
      </c>
      <c r="B14" t="s">
        <v>27</v>
      </c>
    </row>
    <row r="15" spans="1:2" x14ac:dyDescent="0.25">
      <c r="A15" t="s">
        <v>28</v>
      </c>
      <c r="B15" t="s">
        <v>29</v>
      </c>
    </row>
    <row r="16" spans="1:2" x14ac:dyDescent="0.25">
      <c r="A16" t="s">
        <v>30</v>
      </c>
      <c r="B16" t="s">
        <v>31</v>
      </c>
    </row>
    <row r="17" spans="1:2" x14ac:dyDescent="0.25">
      <c r="A17" t="s">
        <v>32</v>
      </c>
      <c r="B17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Otis Prud'homme, Gullaume</cp:lastModifiedBy>
  <dcterms:created xsi:type="dcterms:W3CDTF">2018-07-18T12:18:37Z</dcterms:created>
  <dcterms:modified xsi:type="dcterms:W3CDTF">2018-08-01T15:05:02Z</dcterms:modified>
</cp:coreProperties>
</file>