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学习资料\01 LiCOR\LI-6800 培训资料\02 数据\江西气象研究所数据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52511"/>
</workbook>
</file>

<file path=xl/calcChain.xml><?xml version="1.0" encoding="utf-8"?>
<calcChain xmlns="http://schemas.openxmlformats.org/spreadsheetml/2006/main">
  <c r="BM28" i="1" l="1"/>
  <c r="BL28" i="1"/>
  <c r="BJ28" i="1"/>
  <c r="BK28" i="1" s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/>
  <c r="J28" i="1" s="1"/>
  <c r="X28" i="1"/>
  <c r="W28" i="1"/>
  <c r="V28" i="1"/>
  <c r="O28" i="1"/>
  <c r="M28" i="1"/>
  <c r="I28" i="1"/>
  <c r="AX28" i="1" s="1"/>
  <c r="BM27" i="1"/>
  <c r="BL27" i="1"/>
  <c r="BK27" i="1"/>
  <c r="R27" i="1" s="1"/>
  <c r="BJ27" i="1"/>
  <c r="BI27" i="1"/>
  <c r="BH27" i="1"/>
  <c r="BG27" i="1"/>
  <c r="BF27" i="1"/>
  <c r="BE27" i="1"/>
  <c r="AZ27" i="1" s="1"/>
  <c r="BB27" i="1"/>
  <c r="AY27" i="1"/>
  <c r="AW27" i="1"/>
  <c r="AU27" i="1"/>
  <c r="AO27" i="1"/>
  <c r="AP27" i="1" s="1"/>
  <c r="AK27" i="1"/>
  <c r="AI27" i="1"/>
  <c r="M27" i="1" s="1"/>
  <c r="X27" i="1"/>
  <c r="W27" i="1"/>
  <c r="V27" i="1"/>
  <c r="O27" i="1"/>
  <c r="BM26" i="1"/>
  <c r="BL26" i="1"/>
  <c r="BJ26" i="1"/>
  <c r="BK26" i="1" s="1"/>
  <c r="BI26" i="1"/>
  <c r="BH26" i="1"/>
  <c r="BG26" i="1"/>
  <c r="BF26" i="1"/>
  <c r="BE26" i="1"/>
  <c r="BB26" i="1"/>
  <c r="AZ26" i="1"/>
  <c r="AU26" i="1"/>
  <c r="AO26" i="1"/>
  <c r="AP26" i="1" s="1"/>
  <c r="AK26" i="1"/>
  <c r="AI26" i="1" s="1"/>
  <c r="X26" i="1"/>
  <c r="W26" i="1"/>
  <c r="V26" i="1" s="1"/>
  <c r="O26" i="1"/>
  <c r="BM25" i="1"/>
  <c r="BL25" i="1"/>
  <c r="BJ25" i="1"/>
  <c r="BK25" i="1" s="1"/>
  <c r="BI25" i="1"/>
  <c r="BH25" i="1"/>
  <c r="BG25" i="1"/>
  <c r="BF25" i="1"/>
  <c r="BE25" i="1"/>
  <c r="AZ25" i="1" s="1"/>
  <c r="BB25" i="1"/>
  <c r="AU25" i="1"/>
  <c r="AP25" i="1"/>
  <c r="AO25" i="1"/>
  <c r="AK25" i="1"/>
  <c r="AI25" i="1"/>
  <c r="I25" i="1" s="1"/>
  <c r="AX25" i="1" s="1"/>
  <c r="X25" i="1"/>
  <c r="W25" i="1"/>
  <c r="V25" i="1"/>
  <c r="O25" i="1"/>
  <c r="J25" i="1"/>
  <c r="BM24" i="1"/>
  <c r="BL24" i="1"/>
  <c r="BJ24" i="1"/>
  <c r="BK24" i="1" s="1"/>
  <c r="BI24" i="1"/>
  <c r="BH24" i="1"/>
  <c r="BG24" i="1"/>
  <c r="BF24" i="1"/>
  <c r="BE24" i="1"/>
  <c r="BB24" i="1"/>
  <c r="AZ24" i="1"/>
  <c r="AU24" i="1"/>
  <c r="AO24" i="1"/>
  <c r="AP24" i="1" s="1"/>
  <c r="AK24" i="1"/>
  <c r="AI24" i="1" s="1"/>
  <c r="X24" i="1"/>
  <c r="W24" i="1"/>
  <c r="V24" i="1" s="1"/>
  <c r="O24" i="1"/>
  <c r="BM23" i="1"/>
  <c r="R23" i="1" s="1"/>
  <c r="BL23" i="1"/>
  <c r="BK23" i="1"/>
  <c r="BJ23" i="1"/>
  <c r="BI23" i="1"/>
  <c r="BH23" i="1"/>
  <c r="BG23" i="1"/>
  <c r="BF23" i="1"/>
  <c r="BE23" i="1"/>
  <c r="AZ23" i="1" s="1"/>
  <c r="BB23" i="1"/>
  <c r="AW23" i="1"/>
  <c r="AU23" i="1"/>
  <c r="AY23" i="1" s="1"/>
  <c r="AP23" i="1"/>
  <c r="AO23" i="1"/>
  <c r="AK23" i="1"/>
  <c r="AI23" i="1" s="1"/>
  <c r="X23" i="1"/>
  <c r="W23" i="1"/>
  <c r="V23" i="1" s="1"/>
  <c r="O23" i="1"/>
  <c r="BM22" i="1"/>
  <c r="BL22" i="1"/>
  <c r="BJ22" i="1"/>
  <c r="BK22" i="1" s="1"/>
  <c r="BI22" i="1"/>
  <c r="BH22" i="1"/>
  <c r="BG22" i="1"/>
  <c r="BF22" i="1"/>
  <c r="BE22" i="1"/>
  <c r="BB22" i="1"/>
  <c r="AZ22" i="1"/>
  <c r="AU22" i="1"/>
  <c r="AO22" i="1"/>
  <c r="AP22" i="1" s="1"/>
  <c r="AK22" i="1"/>
  <c r="AI22" i="1" s="1"/>
  <c r="X22" i="1"/>
  <c r="W22" i="1"/>
  <c r="V22" i="1" s="1"/>
  <c r="O22" i="1"/>
  <c r="BM21" i="1"/>
  <c r="BL21" i="1"/>
  <c r="BK21" i="1"/>
  <c r="AW21" i="1" s="1"/>
  <c r="AY21" i="1" s="1"/>
  <c r="BJ21" i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V21" i="1" s="1"/>
  <c r="W21" i="1"/>
  <c r="O21" i="1"/>
  <c r="BM20" i="1"/>
  <c r="BL20" i="1"/>
  <c r="BJ20" i="1"/>
  <c r="BK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V20" i="1" s="1"/>
  <c r="O20" i="1"/>
  <c r="BM19" i="1"/>
  <c r="BL19" i="1"/>
  <c r="BK19" i="1"/>
  <c r="R19" i="1" s="1"/>
  <c r="BJ19" i="1"/>
  <c r="BI19" i="1"/>
  <c r="BH19" i="1"/>
  <c r="BG19" i="1"/>
  <c r="BF19" i="1"/>
  <c r="BE19" i="1"/>
  <c r="AZ19" i="1" s="1"/>
  <c r="BB19" i="1"/>
  <c r="AY19" i="1"/>
  <c r="AW19" i="1"/>
  <c r="AU19" i="1"/>
  <c r="AP19" i="1"/>
  <c r="AO19" i="1"/>
  <c r="AK19" i="1"/>
  <c r="AI19" i="1"/>
  <c r="M19" i="1" s="1"/>
  <c r="X19" i="1"/>
  <c r="W19" i="1"/>
  <c r="V19" i="1"/>
  <c r="O19" i="1"/>
  <c r="BM18" i="1"/>
  <c r="BL18" i="1"/>
  <c r="BJ18" i="1"/>
  <c r="BK18" i="1" s="1"/>
  <c r="BI18" i="1"/>
  <c r="BH18" i="1"/>
  <c r="BG18" i="1"/>
  <c r="BF18" i="1"/>
  <c r="BE18" i="1"/>
  <c r="BB18" i="1"/>
  <c r="AZ18" i="1"/>
  <c r="AU18" i="1"/>
  <c r="AO18" i="1"/>
  <c r="AP18" i="1" s="1"/>
  <c r="AK18" i="1"/>
  <c r="AI18" i="1" s="1"/>
  <c r="X18" i="1"/>
  <c r="W18" i="1"/>
  <c r="V18" i="1" s="1"/>
  <c r="O18" i="1"/>
  <c r="BM17" i="1"/>
  <c r="BL17" i="1"/>
  <c r="BJ17" i="1"/>
  <c r="BK17" i="1" s="1"/>
  <c r="BI17" i="1"/>
  <c r="BH17" i="1"/>
  <c r="BG17" i="1"/>
  <c r="BF17" i="1"/>
  <c r="BE17" i="1"/>
  <c r="AZ17" i="1" s="1"/>
  <c r="BB17" i="1"/>
  <c r="AU17" i="1"/>
  <c r="AP17" i="1"/>
  <c r="AO17" i="1"/>
  <c r="AK17" i="1"/>
  <c r="AI17" i="1"/>
  <c r="I17" i="1" s="1"/>
  <c r="AX17" i="1" s="1"/>
  <c r="X17" i="1"/>
  <c r="W17" i="1"/>
  <c r="V17" i="1"/>
  <c r="O17" i="1"/>
  <c r="J17" i="1"/>
  <c r="AY22" i="1" l="1"/>
  <c r="AW22" i="1"/>
  <c r="R22" i="1"/>
  <c r="M24" i="1"/>
  <c r="J24" i="1"/>
  <c r="AJ24" i="1"/>
  <c r="I24" i="1"/>
  <c r="AX24" i="1" s="1"/>
  <c r="H24" i="1"/>
  <c r="H18" i="1"/>
  <c r="AJ18" i="1"/>
  <c r="M18" i="1"/>
  <c r="I18" i="1"/>
  <c r="AX18" i="1" s="1"/>
  <c r="J18" i="1"/>
  <c r="AW24" i="1"/>
  <c r="AY24" i="1" s="1"/>
  <c r="R24" i="1"/>
  <c r="R20" i="1"/>
  <c r="AW20" i="1"/>
  <c r="AY20" i="1" s="1"/>
  <c r="R17" i="1"/>
  <c r="AW17" i="1"/>
  <c r="AY17" i="1" s="1"/>
  <c r="AW18" i="1"/>
  <c r="AY18" i="1" s="1"/>
  <c r="R18" i="1"/>
  <c r="H26" i="1"/>
  <c r="AJ26" i="1"/>
  <c r="M26" i="1"/>
  <c r="I26" i="1"/>
  <c r="AX26" i="1" s="1"/>
  <c r="J26" i="1"/>
  <c r="R28" i="1"/>
  <c r="AW28" i="1"/>
  <c r="AY28" i="1" s="1"/>
  <c r="AJ21" i="1"/>
  <c r="M21" i="1"/>
  <c r="H21" i="1"/>
  <c r="J21" i="1"/>
  <c r="I21" i="1"/>
  <c r="AX21" i="1" s="1"/>
  <c r="BA21" i="1" s="1"/>
  <c r="AW25" i="1"/>
  <c r="AY25" i="1" s="1"/>
  <c r="R25" i="1"/>
  <c r="AW26" i="1"/>
  <c r="AY26" i="1" s="1"/>
  <c r="R26" i="1"/>
  <c r="J20" i="1"/>
  <c r="I20" i="1"/>
  <c r="AX20" i="1" s="1"/>
  <c r="BA20" i="1" s="1"/>
  <c r="H20" i="1"/>
  <c r="AJ20" i="1"/>
  <c r="M20" i="1"/>
  <c r="J22" i="1"/>
  <c r="I22" i="1"/>
  <c r="AX22" i="1" s="1"/>
  <c r="BA22" i="1" s="1"/>
  <c r="M22" i="1"/>
  <c r="H22" i="1"/>
  <c r="AJ22" i="1"/>
  <c r="I23" i="1"/>
  <c r="AX23" i="1" s="1"/>
  <c r="BA23" i="1" s="1"/>
  <c r="H23" i="1"/>
  <c r="AJ23" i="1"/>
  <c r="M23" i="1"/>
  <c r="J23" i="1"/>
  <c r="M17" i="1"/>
  <c r="AJ19" i="1"/>
  <c r="M25" i="1"/>
  <c r="AJ27" i="1"/>
  <c r="H19" i="1"/>
  <c r="S19" i="1" s="1"/>
  <c r="T19" i="1" s="1"/>
  <c r="R21" i="1"/>
  <c r="H27" i="1"/>
  <c r="S27" i="1" s="1"/>
  <c r="T27" i="1" s="1"/>
  <c r="AJ17" i="1"/>
  <c r="I19" i="1"/>
  <c r="AX19" i="1" s="1"/>
  <c r="BA19" i="1" s="1"/>
  <c r="AJ25" i="1"/>
  <c r="I27" i="1"/>
  <c r="AX27" i="1" s="1"/>
  <c r="BA27" i="1" s="1"/>
  <c r="H17" i="1"/>
  <c r="J19" i="1"/>
  <c r="H25" i="1"/>
  <c r="J27" i="1"/>
  <c r="AJ28" i="1"/>
  <c r="H28" i="1"/>
  <c r="U27" i="1" l="1"/>
  <c r="Y27" i="1" s="1"/>
  <c r="AB27" i="1"/>
  <c r="AA27" i="1"/>
  <c r="U19" i="1"/>
  <c r="Y19" i="1" s="1"/>
  <c r="AB19" i="1"/>
  <c r="AA19" i="1"/>
  <c r="Z17" i="1"/>
  <c r="P17" i="1"/>
  <c r="N17" i="1" s="1"/>
  <c r="Q17" i="1" s="1"/>
  <c r="K17" i="1" s="1"/>
  <c r="L17" i="1" s="1"/>
  <c r="Z20" i="1"/>
  <c r="BA26" i="1"/>
  <c r="Z18" i="1"/>
  <c r="S22" i="1"/>
  <c r="T22" i="1" s="1"/>
  <c r="P23" i="1"/>
  <c r="N23" i="1" s="1"/>
  <c r="Q23" i="1" s="1"/>
  <c r="K23" i="1" s="1"/>
  <c r="L23" i="1" s="1"/>
  <c r="Z23" i="1"/>
  <c r="S25" i="1"/>
  <c r="T25" i="1" s="1"/>
  <c r="Z28" i="1"/>
  <c r="Z22" i="1"/>
  <c r="P22" i="1"/>
  <c r="N22" i="1" s="1"/>
  <c r="Q22" i="1" s="1"/>
  <c r="K22" i="1" s="1"/>
  <c r="L22" i="1" s="1"/>
  <c r="S28" i="1"/>
  <c r="T28" i="1" s="1"/>
  <c r="P28" i="1" s="1"/>
  <c r="N28" i="1" s="1"/>
  <c r="Q28" i="1" s="1"/>
  <c r="K28" i="1" s="1"/>
  <c r="L28" i="1" s="1"/>
  <c r="S17" i="1"/>
  <c r="T17" i="1" s="1"/>
  <c r="BA28" i="1"/>
  <c r="Z26" i="1"/>
  <c r="Z24" i="1"/>
  <c r="P24" i="1"/>
  <c r="N24" i="1" s="1"/>
  <c r="Q24" i="1" s="1"/>
  <c r="K24" i="1" s="1"/>
  <c r="L24" i="1" s="1"/>
  <c r="Z27" i="1"/>
  <c r="P27" i="1"/>
  <c r="N27" i="1" s="1"/>
  <c r="Q27" i="1" s="1"/>
  <c r="K27" i="1" s="1"/>
  <c r="L27" i="1" s="1"/>
  <c r="S23" i="1"/>
  <c r="T23" i="1" s="1"/>
  <c r="S20" i="1"/>
  <c r="T20" i="1" s="1"/>
  <c r="BA24" i="1"/>
  <c r="Z25" i="1"/>
  <c r="P25" i="1"/>
  <c r="N25" i="1" s="1"/>
  <c r="Q25" i="1" s="1"/>
  <c r="K25" i="1" s="1"/>
  <c r="L25" i="1" s="1"/>
  <c r="S21" i="1"/>
  <c r="T21" i="1" s="1"/>
  <c r="BA25" i="1"/>
  <c r="BA18" i="1"/>
  <c r="Z19" i="1"/>
  <c r="P19" i="1"/>
  <c r="N19" i="1" s="1"/>
  <c r="Q19" i="1" s="1"/>
  <c r="K19" i="1" s="1"/>
  <c r="L19" i="1" s="1"/>
  <c r="S26" i="1"/>
  <c r="T26" i="1" s="1"/>
  <c r="P26" i="1" s="1"/>
  <c r="N26" i="1" s="1"/>
  <c r="Q26" i="1" s="1"/>
  <c r="K26" i="1" s="1"/>
  <c r="L26" i="1" s="1"/>
  <c r="Z21" i="1"/>
  <c r="P21" i="1"/>
  <c r="N21" i="1" s="1"/>
  <c r="Q21" i="1" s="1"/>
  <c r="K21" i="1" s="1"/>
  <c r="L21" i="1" s="1"/>
  <c r="S18" i="1"/>
  <c r="T18" i="1" s="1"/>
  <c r="S24" i="1"/>
  <c r="T24" i="1" s="1"/>
  <c r="BA17" i="1"/>
  <c r="AB22" i="1" l="1"/>
  <c r="U22" i="1"/>
  <c r="Y22" i="1" s="1"/>
  <c r="AA22" i="1"/>
  <c r="U24" i="1"/>
  <c r="Y24" i="1" s="1"/>
  <c r="AB24" i="1"/>
  <c r="AA24" i="1"/>
  <c r="AC19" i="1"/>
  <c r="AA28" i="1"/>
  <c r="U28" i="1"/>
  <c r="Y28" i="1" s="1"/>
  <c r="AB28" i="1"/>
  <c r="U18" i="1"/>
  <c r="Y18" i="1" s="1"/>
  <c r="AB18" i="1"/>
  <c r="AC18" i="1" s="1"/>
  <c r="AA18" i="1"/>
  <c r="AA20" i="1"/>
  <c r="U20" i="1"/>
  <c r="Y20" i="1" s="1"/>
  <c r="AB20" i="1"/>
  <c r="AC20" i="1" s="1"/>
  <c r="P18" i="1"/>
  <c r="N18" i="1" s="1"/>
  <c r="Q18" i="1" s="1"/>
  <c r="K18" i="1" s="1"/>
  <c r="L18" i="1" s="1"/>
  <c r="U23" i="1"/>
  <c r="Y23" i="1" s="1"/>
  <c r="AB23" i="1"/>
  <c r="AA23" i="1"/>
  <c r="U26" i="1"/>
  <c r="Y26" i="1" s="1"/>
  <c r="AB26" i="1"/>
  <c r="AA26" i="1"/>
  <c r="U21" i="1"/>
  <c r="Y21" i="1" s="1"/>
  <c r="AB21" i="1"/>
  <c r="AC21" i="1" s="1"/>
  <c r="AA21" i="1"/>
  <c r="U17" i="1"/>
  <c r="Y17" i="1" s="1"/>
  <c r="AB17" i="1"/>
  <c r="AC17" i="1" s="1"/>
  <c r="AA17" i="1"/>
  <c r="AB25" i="1"/>
  <c r="U25" i="1"/>
  <c r="Y25" i="1" s="1"/>
  <c r="AA25" i="1"/>
  <c r="P20" i="1"/>
  <c r="N20" i="1" s="1"/>
  <c r="Q20" i="1" s="1"/>
  <c r="K20" i="1" s="1"/>
  <c r="L20" i="1" s="1"/>
  <c r="AC27" i="1"/>
  <c r="AC25" i="1" l="1"/>
  <c r="AC26" i="1"/>
  <c r="AC24" i="1"/>
  <c r="AC23" i="1"/>
  <c r="AC28" i="1"/>
  <c r="AC22" i="1"/>
</calcChain>
</file>

<file path=xl/sharedStrings.xml><?xml version="1.0" encoding="utf-8"?>
<sst xmlns="http://schemas.openxmlformats.org/spreadsheetml/2006/main" count="494" uniqueCount="262">
  <si>
    <t>File opened</t>
  </si>
  <si>
    <t>2018-02-27 20:32:42</t>
  </si>
  <si>
    <t>Console s/n</t>
  </si>
  <si>
    <t>68C-831397</t>
  </si>
  <si>
    <t>Console ver</t>
  </si>
  <si>
    <t>Bluestem v.1.2.2</t>
  </si>
  <si>
    <t>Scripts ver</t>
  </si>
  <si>
    <t>2017.12  1.2.1, Oct 2017</t>
  </si>
  <si>
    <t>Head s/n</t>
  </si>
  <si>
    <t>68H-581397</t>
  </si>
  <si>
    <t>Head ver</t>
  </si>
  <si>
    <t>1.1.6</t>
  </si>
  <si>
    <t>Head cal</t>
  </si>
  <si>
    <t>{"co2bspanconc2": "0", "h2oaspan1": "1.00356", "h2obzero": "1.04995", "chamberpressurezero": "2.57044", "co2azero": "0.878154", "h2obspanconc1": "12.3", "flowazero": "0.25892", "tazero": "0.0435791", "tbzero": "0.112572", "co2aspan2": "0", "h2obspan2a": "0.0670719", "h2oaspan2b": "0.0663204", "h2obspan2": "0", "ssb_ref": "29700.5", "h2obspan2b": "0.0670683", "co2aspan1": "0.991147", "h2oaspanconc1": "12.3", "flowmeterzero": "0.992174", "co2aspan2a": "0.173288", "h2oaspanconc2": "0", "co2aspanconc1": "992.9", "co2bspan2": "0", "oxygen": "21", "ssa_ref": "34065.4", "co2bspan2b": "0.173098", "co2bspanconc1": "992.9", "h2oazero": "1.05247", "h2oaspan2": "0", "co2bspan1": "0.991215", "co2bzero": "0.955547", "h2obspanconc2": "0", "flowbzero": "0.29261", "h2oaspan2a": "0.066085", "co2aspanconc2": "0", "co2aspan2b": "0.171754", "co2bspan2a": "0.174632", "h2obspan1": "0.999945"}</t>
  </si>
  <si>
    <t>Chamber type</t>
  </si>
  <si>
    <t>6800-01A</t>
  </si>
  <si>
    <t>Chamber s/n</t>
  </si>
  <si>
    <t>MPF-651319</t>
  </si>
  <si>
    <t>Chamber rev</t>
  </si>
  <si>
    <t>0</t>
  </si>
  <si>
    <t>Chamber cal</t>
  </si>
  <si>
    <t>Fluorometer</t>
  </si>
  <si>
    <t>Flr. Version</t>
  </si>
  <si>
    <t>20:32:42</t>
  </si>
  <si>
    <t>Stability Definition: CO2_d.Meas2:Slp&lt;0.1	H2O_d.Meas2:Slp&lt;0.5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</si>
  <si>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</si>
  <si>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</si>
  <si>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</si>
  <si>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</si>
  <si>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</si>
  <si>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</si>
  <si>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</si>
  <si>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</si>
  <si>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</si>
  <si>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</si>
  <si>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</si>
  <si>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</si>
  <si>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</si>
  <si>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</si>
  <si>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</si>
  <si>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</si>
  <si>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</si>
  <si>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</si>
  <si>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</si>
  <si>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</si>
  <si>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</si>
  <si>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</si>
  <si>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</si>
  <si>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</si>
  <si>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</si>
  <si>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</si>
  <si>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</si>
  <si>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</si>
  <si>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</si>
  <si>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</si>
  <si>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</si>
  <si>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</si>
  <si>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</si>
  <si>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</si>
  <si>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</si>
  <si>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</si>
  <si>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</si>
  <si>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</si>
  <si>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</si>
  <si>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</si>
  <si>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</si>
  <si>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</si>
  <si>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</si>
  <si>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</si>
  <si>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</si>
  <si>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3.51317 84.5538 394.539 646.098 895.104 1109.28 1310.79 1414.98</t>
  </si>
  <si>
    <t>Fs_true</t>
  </si>
  <si>
    <t>0.0949895 103.086 402.314 601.052 800.203 1000.18 1200.84 1401.41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</si>
  <si>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</si>
  <si>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</si>
  <si>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</si>
  <si>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</si>
  <si>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</si>
  <si>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</si>
  <si>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</si>
  <si>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</si>
  <si>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</si>
  <si>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</si>
  <si>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</si>
  <si>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</si>
  <si>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</si>
  <si>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</si>
  <si>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</si>
  <si>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plot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</si>
  <si>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</si>
  <si>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</si>
  <si>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</si>
  <si>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</si>
  <si>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</si>
  <si>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</si>
  <si>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</si>
  <si>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</si>
  <si>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</si>
  <si>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</si>
  <si>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</si>
  <si>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</si>
  <si>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</si>
  <si>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</si>
  <si>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</si>
  <si>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</si>
  <si>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</si>
  <si>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</si>
  <si>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</si>
  <si>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</si>
  <si>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</si>
  <si>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</si>
  <si>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</si>
  <si>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</si>
  <si>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</si>
  <si>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</si>
  <si>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</si>
  <si>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</si>
  <si>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</si>
  <si>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</si>
  <si>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</si>
  <si>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</si>
  <si>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</si>
  <si>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</si>
  <si>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</si>
  <si>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</si>
  <si>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</si>
  <si>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</si>
  <si>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</si>
  <si>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</si>
  <si>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</si>
  <si>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</si>
  <si>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</si>
  <si>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</si>
  <si>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</si>
  <si>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</si>
  <si>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</si>
  <si>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</si>
  <si>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</si>
  <si>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</si>
  <si>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</si>
  <si>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</si>
  <si>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</si>
  <si>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</si>
  <si>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</si>
  <si>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</si>
  <si>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</si>
  <si>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</si>
  <si>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</si>
  <si>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</si>
  <si>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</si>
  <si>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</si>
  <si>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</si>
  <si>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</si>
  <si>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</si>
  <si>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</si>
  <si>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</si>
  <si>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</si>
  <si>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</si>
  <si>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</si>
  <si>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</si>
  <si>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</si>
  <si>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</si>
  <si>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</si>
  <si>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</si>
  <si>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</si>
  <si>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</si>
  <si>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</si>
  <si>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</si>
  <si>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</si>
  <si>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</si>
  <si>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</si>
  <si>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</si>
  <si>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</si>
  <si>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</si>
  <si>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</si>
  <si>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</si>
  <si>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</si>
  <si>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</si>
  <si>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</si>
  <si>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</si>
  <si>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</si>
  <si>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</si>
  <si>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</si>
  <si>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</si>
  <si>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</si>
  <si>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</si>
  <si>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</si>
  <si>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</si>
  <si>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</si>
  <si>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</si>
  <si>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</si>
  <si>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</si>
  <si>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</si>
  <si>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</si>
  <si>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</si>
  <si>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</si>
  <si>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</si>
  <si>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</si>
  <si>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</si>
  <si>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</si>
  <si>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</si>
  <si>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</si>
  <si>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</si>
  <si>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</si>
  <si>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</si>
  <si>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</si>
  <si>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</si>
  <si>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</si>
  <si>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</si>
  <si>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</si>
  <si>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</si>
  <si>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</si>
  <si>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</si>
  <si>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</si>
  <si>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</si>
  <si>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</si>
  <si>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</si>
  <si>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</si>
  <si>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</si>
  <si>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</si>
  <si>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</si>
  <si>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</si>
  <si>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</si>
  <si>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20171218 10:30:16</t>
  </si>
  <si>
    <t>1</t>
  </si>
  <si>
    <t>RECT-1241-20171205-12_54_10</t>
  </si>
  <si>
    <t>RECT-1242-20171205-13_04_35</t>
  </si>
  <si>
    <t>DARK-1243-20171205-13_04_37</t>
  </si>
  <si>
    <t>0: Broadleaf</t>
  </si>
  <si>
    <t>20171218 10:32:10</t>
  </si>
  <si>
    <t>RECT-1244-20171205-13_06_29</t>
  </si>
  <si>
    <t>DARK-1245-20171205-13_06_31</t>
  </si>
  <si>
    <t>20171218 10:34:45</t>
  </si>
  <si>
    <t>RECT-1246-20171205-13_09_04</t>
  </si>
  <si>
    <t>DARK-1247-20171205-13_09_06</t>
  </si>
  <si>
    <t>20171218 10:36:47</t>
  </si>
  <si>
    <t>RECT-1248-20171205-13_11_06</t>
  </si>
  <si>
    <t>DARK-1249-20171205-13_11_08</t>
  </si>
  <si>
    <t>20171218 10:38:46</t>
  </si>
  <si>
    <t>RECT-1250-20171205-13_13_05</t>
  </si>
  <si>
    <t>DARK-1251-20171205-13_13_07</t>
  </si>
  <si>
    <t>20171218 10:41:27</t>
  </si>
  <si>
    <t>RECT-1252-20171205-13_15_46</t>
  </si>
  <si>
    <t>DARK-1253-20171205-13_15_48</t>
  </si>
  <si>
    <t>20171218 10:43:29</t>
  </si>
  <si>
    <t>RECT-1254-20171205-13_17_48</t>
  </si>
  <si>
    <t>DARK-1255-20171205-13_17_50</t>
  </si>
  <si>
    <t>20171218 10:46:05</t>
  </si>
  <si>
    <t>RECT-1256-20171205-13_20_24</t>
  </si>
  <si>
    <t>DARK-1257-20171205-13_20_26</t>
  </si>
  <si>
    <t>20171218 10:48:20</t>
  </si>
  <si>
    <t>RECT-1258-20171205-13_22_39</t>
  </si>
  <si>
    <t>DARK-1259-20171205-13_22_41</t>
  </si>
  <si>
    <t>20171218 10:50:30</t>
  </si>
  <si>
    <t>RECT-1260-20171205-13_24_49</t>
  </si>
  <si>
    <t>DARK-1261-20171205-13_24_51</t>
  </si>
  <si>
    <t>20171218 10:52:19</t>
  </si>
  <si>
    <t>RECT-1262-20171205-13_26_38</t>
  </si>
  <si>
    <t>DARK-1263-20171205-13_26_40</t>
  </si>
  <si>
    <t>20171218 10:54:24</t>
  </si>
  <si>
    <t>RECT-1264-20171205-13_28_43</t>
  </si>
  <si>
    <t>DARK-1265-20171205-13_28_45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</si>
</sst>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28"/>
  <sheetViews>
    <sheetView tabSelected="1" topLeftCell="C7" workbookViewId="0">
      <pane xSplit="12" topLeftCell="BK1" activePane="topRight" state="frozen"/>
      <selection activeCell="C1" sqref="C1"/>
      <selection pane="topRight" activeCell="H28" sqref="H28"/>
    </sheetView>
  </sheetViews>
  <sheetFormatPr defaultRowHeight="13.5" x14ac:dyDescent="0.15"/>
  <sheetData>
    <row r="2" spans="1:124" x14ac:dyDescent="0.15">
      <c r="A2" t="s">
        <v>25</v>
      </c>
      <c r="B2" t="s">
        <v>26</v>
      </c>
      <c r="C2" t="s">
        <v>28</v>
      </c>
      <c r="D2" t="s">
        <v>30</v>
      </c>
    </row>
    <row r="3" spans="1:124" x14ac:dyDescent="0.15">
      <c r="B3" t="s">
        <v>27</v>
      </c>
      <c r="C3" t="s">
        <v>29</v>
      </c>
      <c r="D3" t="s">
        <v>31</v>
      </c>
    </row>
    <row r="4" spans="1:124" x14ac:dyDescent="0.15">
      <c r="A4" t="s">
        <v>32</v>
      </c>
      <c r="B4" t="s">
        <v>33</v>
      </c>
    </row>
    <row r="5" spans="1:124" x14ac:dyDescent="0.15">
      <c r="B5">
        <v>2</v>
      </c>
    </row>
    <row r="6" spans="1:124" x14ac:dyDescent="0.1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24" x14ac:dyDescent="0.15">
      <c r="B7">
        <v>0</v>
      </c>
      <c r="C7">
        <v>1</v>
      </c>
      <c r="D7">
        <v>0</v>
      </c>
      <c r="E7">
        <v>0</v>
      </c>
    </row>
    <row r="8" spans="1:124" x14ac:dyDescent="0.15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24" x14ac:dyDescent="0.15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1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24" x14ac:dyDescent="0.15">
      <c r="B11">
        <v>0</v>
      </c>
      <c r="C11">
        <v>0</v>
      </c>
      <c r="D11">
        <v>0</v>
      </c>
      <c r="E11">
        <v>0</v>
      </c>
      <c r="F11">
        <v>1</v>
      </c>
    </row>
    <row r="12" spans="1:124" x14ac:dyDescent="0.1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24" x14ac:dyDescent="0.15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24" x14ac:dyDescent="0.15">
      <c r="A14" t="s">
        <v>74</v>
      </c>
      <c r="B14" t="s">
        <v>74</v>
      </c>
      <c r="C14" t="s">
        <v>74</v>
      </c>
      <c r="D14" t="s">
        <v>74</v>
      </c>
      <c r="E14" t="s">
        <v>75</v>
      </c>
      <c r="F14" t="s">
        <v>75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32</v>
      </c>
      <c r="BO14" t="s">
        <v>32</v>
      </c>
      <c r="BP14" t="s">
        <v>32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83</v>
      </c>
      <c r="DB14" t="s">
        <v>83</v>
      </c>
      <c r="DC14" t="s">
        <v>83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</row>
    <row r="15" spans="1:124" x14ac:dyDescent="0.15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77</v>
      </c>
      <c r="AH15" t="s">
        <v>116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128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90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165</v>
      </c>
      <c r="CG15" t="s">
        <v>166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</row>
    <row r="16" spans="1:124" x14ac:dyDescent="0.15">
      <c r="B16" t="s">
        <v>206</v>
      </c>
      <c r="C16" t="s">
        <v>206</v>
      </c>
      <c r="G16" t="s">
        <v>206</v>
      </c>
      <c r="H16" t="s">
        <v>207</v>
      </c>
      <c r="I16" t="s">
        <v>208</v>
      </c>
      <c r="J16" t="s">
        <v>209</v>
      </c>
      <c r="K16" t="s">
        <v>209</v>
      </c>
      <c r="L16" t="s">
        <v>156</v>
      </c>
      <c r="M16" t="s">
        <v>156</v>
      </c>
      <c r="N16" t="s">
        <v>207</v>
      </c>
      <c r="O16" t="s">
        <v>207</v>
      </c>
      <c r="P16" t="s">
        <v>207</v>
      </c>
      <c r="Q16" t="s">
        <v>207</v>
      </c>
      <c r="R16" t="s">
        <v>210</v>
      </c>
      <c r="S16" t="s">
        <v>211</v>
      </c>
      <c r="T16" t="s">
        <v>211</v>
      </c>
      <c r="U16" t="s">
        <v>212</v>
      </c>
      <c r="V16" t="s">
        <v>213</v>
      </c>
      <c r="W16" t="s">
        <v>212</v>
      </c>
      <c r="X16" t="s">
        <v>212</v>
      </c>
      <c r="Y16" t="s">
        <v>212</v>
      </c>
      <c r="Z16" t="s">
        <v>210</v>
      </c>
      <c r="AA16" t="s">
        <v>210</v>
      </c>
      <c r="AB16" t="s">
        <v>210</v>
      </c>
      <c r="AC16" t="s">
        <v>210</v>
      </c>
      <c r="AG16" t="s">
        <v>214</v>
      </c>
      <c r="AH16" t="s">
        <v>213</v>
      </c>
      <c r="AJ16" t="s">
        <v>213</v>
      </c>
      <c r="AK16" t="s">
        <v>214</v>
      </c>
      <c r="AQ16" t="s">
        <v>208</v>
      </c>
      <c r="AW16" t="s">
        <v>208</v>
      </c>
      <c r="AX16" t="s">
        <v>208</v>
      </c>
      <c r="AY16" t="s">
        <v>208</v>
      </c>
      <c r="BA16" t="s">
        <v>215</v>
      </c>
      <c r="BJ16" t="s">
        <v>208</v>
      </c>
      <c r="BK16" t="s">
        <v>208</v>
      </c>
      <c r="BM16" t="s">
        <v>216</v>
      </c>
      <c r="BN16" t="s">
        <v>217</v>
      </c>
      <c r="BQ16" t="s">
        <v>206</v>
      </c>
      <c r="BR16" t="s">
        <v>209</v>
      </c>
      <c r="BS16" t="s">
        <v>209</v>
      </c>
      <c r="BT16" t="s">
        <v>218</v>
      </c>
      <c r="BU16" t="s">
        <v>218</v>
      </c>
      <c r="BV16" t="s">
        <v>214</v>
      </c>
      <c r="BW16" t="s">
        <v>212</v>
      </c>
      <c r="BX16" t="s">
        <v>212</v>
      </c>
      <c r="BY16" t="s">
        <v>211</v>
      </c>
      <c r="BZ16" t="s">
        <v>211</v>
      </c>
      <c r="CA16" t="s">
        <v>211</v>
      </c>
      <c r="CB16" t="s">
        <v>219</v>
      </c>
      <c r="CC16" t="s">
        <v>208</v>
      </c>
      <c r="CD16" t="s">
        <v>208</v>
      </c>
      <c r="CE16" t="s">
        <v>208</v>
      </c>
      <c r="CJ16" t="s">
        <v>208</v>
      </c>
      <c r="CM16" t="s">
        <v>211</v>
      </c>
      <c r="CN16" t="s">
        <v>211</v>
      </c>
      <c r="CO16" t="s">
        <v>211</v>
      </c>
      <c r="CP16" t="s">
        <v>211</v>
      </c>
      <c r="CQ16" t="s">
        <v>211</v>
      </c>
      <c r="CR16" t="s">
        <v>208</v>
      </c>
      <c r="CS16" t="s">
        <v>208</v>
      </c>
      <c r="CT16" t="s">
        <v>208</v>
      </c>
      <c r="CU16" t="s">
        <v>206</v>
      </c>
      <c r="CW16" t="s">
        <v>220</v>
      </c>
      <c r="CX16" t="s">
        <v>220</v>
      </c>
      <c r="CZ16" t="s">
        <v>206</v>
      </c>
      <c r="DA16" t="s">
        <v>213</v>
      </c>
      <c r="DB16" t="s">
        <v>213</v>
      </c>
      <c r="DC16" t="s">
        <v>221</v>
      </c>
      <c r="DD16" t="s">
        <v>222</v>
      </c>
      <c r="DF16" t="s">
        <v>214</v>
      </c>
      <c r="DG16" t="s">
        <v>214</v>
      </c>
      <c r="DH16" t="s">
        <v>211</v>
      </c>
      <c r="DI16" t="s">
        <v>211</v>
      </c>
      <c r="DJ16" t="s">
        <v>211</v>
      </c>
      <c r="DK16" t="s">
        <v>211</v>
      </c>
      <c r="DL16" t="s">
        <v>211</v>
      </c>
      <c r="DM16" t="s">
        <v>213</v>
      </c>
      <c r="DN16" t="s">
        <v>213</v>
      </c>
      <c r="DO16" t="s">
        <v>213</v>
      </c>
      <c r="DP16" t="s">
        <v>211</v>
      </c>
      <c r="DQ16" t="s">
        <v>209</v>
      </c>
      <c r="DR16" t="s">
        <v>218</v>
      </c>
      <c r="DS16" t="s">
        <v>213</v>
      </c>
      <c r="DT16" t="s">
        <v>213</v>
      </c>
    </row>
    <row r="17" spans="1:124" x14ac:dyDescent="0.15">
      <c r="A17">
        <v>1</v>
      </c>
      <c r="B17">
        <v>1513614616.5999999</v>
      </c>
      <c r="C17">
        <v>0</v>
      </c>
      <c r="D17" t="s">
        <v>223</v>
      </c>
      <c r="E17" t="s">
        <v>224</v>
      </c>
      <c r="F17" t="s">
        <v>224</v>
      </c>
      <c r="G17">
        <v>1513614616.5999999</v>
      </c>
      <c r="H17">
        <f t="shared" ref="H17:H30" si="0">BV17*AI17*(BT17-BU17)/(100*BN17*(1000-AI17*BT17))</f>
        <v>4.5726249398078825E-3</v>
      </c>
      <c r="I17">
        <f t="shared" ref="I17:I28" si="1">BV17*AI17*(BS17-BR17*(1000-AI17*BU17)/(1000-AI17*BT17))/(100*BN17)</f>
        <v>24.738118367456991</v>
      </c>
      <c r="J17">
        <f t="shared" ref="J17:J28" si="2">BR17 - IF(AI17&gt;1, I17*BN17*100/(AK17*CB17), 0)</f>
        <v>377.24200000000002</v>
      </c>
      <c r="K17">
        <f t="shared" ref="K17:K28" si="3">((Q17-H17/2)*J17-I17)/(Q17+H17/2)</f>
        <v>231.21260482441124</v>
      </c>
      <c r="L17">
        <f t="shared" ref="L17:L28" si="4">K17*(BW17+BX17)/1000</f>
        <v>23.480605216937803</v>
      </c>
      <c r="M17">
        <f t="shared" ref="M17:M28" si="5">(BR17 - IF(AI17&gt;1, I17*BN17*100/(AK17*CB17), 0))*(BW17+BX17)/1000</f>
        <v>38.310499896728999</v>
      </c>
      <c r="N17">
        <f t="shared" ref="N17:N28" si="6">2/((1/P17-1/O17)+SIGN(P17)*SQRT((1/P17-1/O17)*(1/P17-1/O17) + 4*BO17/((BO17+1)*(BO17+1))*(2*1/P17*1/O17-1/O17*1/O17)))</f>
        <v>0.30437176652654152</v>
      </c>
      <c r="O17">
        <f t="shared" ref="O17:O28" si="7">AF17+AE17*BN17+AD17*BN17*BN17</f>
        <v>2.2813819404040219</v>
      </c>
      <c r="P17">
        <f t="shared" ref="P17:P28" si="8">H17*(1000-(1000*0.61365*EXP(17.502*T17/(240.97+T17))/(BW17+BX17)+BT17)/2)/(1000*0.61365*EXP(17.502*T17/(240.97+T17))/(BW17+BX17)-BT17)</f>
        <v>0.28347806182537466</v>
      </c>
      <c r="Q17">
        <f t="shared" ref="Q17:Q28" si="9">1/((BO17+1)/(N17/1.6)+1/(O17/1.37)) + BO17/((BO17+1)/(N17/1.6) + BO17/(O17/1.37))</f>
        <v>0.17893134246306491</v>
      </c>
      <c r="R17">
        <f t="shared" ref="R17:R28" si="10">(BK17*BM17)</f>
        <v>289.48397617802931</v>
      </c>
      <c r="S17">
        <f t="shared" ref="S17:S28" si="11">(BY17+(R17+2*0.95*0.0000000567*(((BY17+$B$7)+273)^4-(BY17+273)^4)-44100*H17)/(1.84*29.3*O17+8*0.95*0.0000000567*(BY17+273)^3))</f>
        <v>27.598126528403736</v>
      </c>
      <c r="T17">
        <f t="shared" ref="T17:T28" si="12">($C$7*BZ17+$D$7*CA17+$E$7*S17)</f>
        <v>26.007999999999999</v>
      </c>
      <c r="U17">
        <f t="shared" ref="U17:U28" si="13">0.61365*EXP(17.502*T17/(240.97+T17))</f>
        <v>3.3758560968996369</v>
      </c>
      <c r="V17">
        <f t="shared" ref="V17:V28" si="14">(W17/X17*100)</f>
        <v>49.872189645940303</v>
      </c>
      <c r="W17">
        <f t="shared" ref="W17:W28" si="15">BT17*(BW17+BX17)/1000</f>
        <v>1.7793205359970503</v>
      </c>
      <c r="X17">
        <f t="shared" ref="X17:X28" si="16">0.61365*EXP(17.502*BY17/(240.97+BY17))</f>
        <v>3.5677610079466215</v>
      </c>
      <c r="Y17">
        <f t="shared" ref="Y17:Y28" si="17">(U17-BT17*(BW17+BX17)/1000)</f>
        <v>1.5965355609025866</v>
      </c>
      <c r="Z17">
        <f t="shared" ref="Z17:Z28" si="18">(-H17*44100)</f>
        <v>-201.65275984552761</v>
      </c>
      <c r="AA17">
        <f t="shared" ref="AA17:AA28" si="19">2*29.3*O17*0.92*(BY17-T17)</f>
        <v>115.33134549550444</v>
      </c>
      <c r="AB17">
        <f t="shared" ref="AB17:AB28" si="20">2*0.95*0.0000000567*(((BY17+$B$7)+273)^4-(T17+273)^4)</f>
        <v>10.853039931208809</v>
      </c>
      <c r="AC17">
        <f t="shared" ref="AC17:AC28" si="21">R17+AB17+Z17+AA17</f>
        <v>214.01560175921492</v>
      </c>
      <c r="AD17">
        <v>-4.2033989987703899E-2</v>
      </c>
      <c r="AE17">
        <v>4.7186836140967102E-2</v>
      </c>
      <c r="AF17">
        <v>3.5114845631155598</v>
      </c>
      <c r="AG17">
        <v>310</v>
      </c>
      <c r="AH17">
        <v>44</v>
      </c>
      <c r="AI17">
        <f t="shared" ref="AI17:AI28" si="22">IF(AG17*$H$13&gt;=AK17,1,(AK17/(AK17-AG17*$H$13)))</f>
        <v>1</v>
      </c>
      <c r="AJ17">
        <f t="shared" ref="AJ17:AJ28" si="23">(AI17-1)*100</f>
        <v>0</v>
      </c>
      <c r="AK17">
        <f t="shared" ref="AK17:AK28" si="24">MAX(0,($B$13+$C$13*CB17)/(1+$D$13*CB17)*BW17/(BY17+273)*$E$13)</f>
        <v>53613.257849400434</v>
      </c>
      <c r="AL17" t="s">
        <v>225</v>
      </c>
      <c r="AM17">
        <v>710.75</v>
      </c>
      <c r="AN17">
        <v>3267.12</v>
      </c>
      <c r="AO17">
        <f t="shared" ref="AO17:AO28" si="25">AN17-AM17</f>
        <v>2556.37</v>
      </c>
      <c r="AP17">
        <f t="shared" ref="AP17:AP28" si="26">AO17/AN17</f>
        <v>0.78245365949215206</v>
      </c>
      <c r="AQ17">
        <v>-3.2519978685890298</v>
      </c>
      <c r="AR17" t="s">
        <v>226</v>
      </c>
      <c r="AS17">
        <v>840.850384615385</v>
      </c>
      <c r="AT17">
        <v>1159.1300000000001</v>
      </c>
      <c r="AU17">
        <f t="shared" ref="AU17:AU28" si="27">1-AS17/AT17</f>
        <v>0.27458491746794156</v>
      </c>
      <c r="AV17">
        <v>0.5</v>
      </c>
      <c r="AW17">
        <f t="shared" ref="AW17:AW28" si="28">BK17</f>
        <v>1513.0871999537972</v>
      </c>
      <c r="AX17">
        <f t="shared" ref="AX17:AX28" si="29">I17</f>
        <v>24.738118367456991</v>
      </c>
      <c r="AY17">
        <f t="shared" ref="AY17:AY28" si="30">AU17*AV17*AW17</f>
        <v>207.73546196055608</v>
      </c>
      <c r="AZ17">
        <f t="shared" ref="AZ17:AZ28" si="31">BE17/AT17</f>
        <v>0.4742608680648418</v>
      </c>
      <c r="BA17">
        <f t="shared" ref="BA17:BA28" si="32">(AX17-AQ17)/AW17</f>
        <v>1.8498680206204054E-2</v>
      </c>
      <c r="BB17">
        <f t="shared" ref="BB17:BB28" si="33">(AN17-AT17)/AT17</f>
        <v>1.8185967061503021</v>
      </c>
      <c r="BC17" t="s">
        <v>227</v>
      </c>
      <c r="BD17">
        <v>609.4</v>
      </c>
      <c r="BE17">
        <f t="shared" ref="BE17:BE28" si="34">AT17-BD17</f>
        <v>549.73000000000013</v>
      </c>
      <c r="BF17">
        <f t="shared" ref="BF17:BF28" si="35">(AT17-AS17)/(AT17-BD17)</f>
        <v>0.57897443360306888</v>
      </c>
      <c r="BG17">
        <f t="shared" ref="BG17:BG28" si="36">(AN17-AT17)/(AN17-BD17)</f>
        <v>0.7931572927170657</v>
      </c>
      <c r="BH17">
        <f t="shared" ref="BH17:BH28" si="37">(AT17-AS17)/(AT17-AM17)</f>
        <v>0.70984347068249043</v>
      </c>
      <c r="BI17">
        <f t="shared" ref="BI17:BI28" si="38">(AN17-AT17)/(AN17-AM17)</f>
        <v>0.82460285482930873</v>
      </c>
      <c r="BJ17">
        <f t="shared" ref="BJ17:BJ28" si="39">$B$11*CC17+$C$11*CD17+$F$11*CE17</f>
        <v>1799.88</v>
      </c>
      <c r="BK17">
        <f t="shared" ref="BK17:BK28" si="40">BJ17*BL17</f>
        <v>1513.0871999537972</v>
      </c>
      <c r="BL17">
        <f t="shared" ref="BL17:BL28" si="41">($B$11*$D$9+$C$11*$D$9+$F$11*((CR17+CJ17)/MAX(CR17+CJ17+CS17, 0.1)*$I$9+CS17/MAX(CR17+CJ17+CS17, 0.1)*$J$9))/($B$11+$C$11+$F$11)</f>
        <v>0.84066004397726346</v>
      </c>
      <c r="BM17">
        <f t="shared" ref="BM17:BM28" si="42">($B$11*$K$9+$C$11*$K$9+$F$11*((CR17+CJ17)/MAX(CR17+CJ17+CS17, 0.1)*$P$9+CS17/MAX(CR17+CJ17+CS17, 0.1)*$Q$9))/($B$11+$C$11+$F$11)</f>
        <v>0.1913200879545269</v>
      </c>
      <c r="BN17">
        <v>6</v>
      </c>
      <c r="BO17">
        <v>0.5</v>
      </c>
      <c r="BP17" t="s">
        <v>228</v>
      </c>
      <c r="BQ17">
        <v>1513614616.5999999</v>
      </c>
      <c r="BR17">
        <v>377.24200000000002</v>
      </c>
      <c r="BS17">
        <v>399.92099999999999</v>
      </c>
      <c r="BT17">
        <v>17.520900000000001</v>
      </c>
      <c r="BU17">
        <v>13.6708</v>
      </c>
      <c r="BV17">
        <v>700.11300000000006</v>
      </c>
      <c r="BW17">
        <v>101.532</v>
      </c>
      <c r="BX17">
        <v>2.21745E-2</v>
      </c>
      <c r="BY17">
        <v>26.945699999999999</v>
      </c>
      <c r="BZ17">
        <v>26.007999999999999</v>
      </c>
      <c r="CA17">
        <v>999.9</v>
      </c>
      <c r="CB17">
        <v>9983.75</v>
      </c>
      <c r="CC17">
        <v>0</v>
      </c>
      <c r="CD17">
        <v>299.55799999999999</v>
      </c>
      <c r="CE17">
        <v>1799.88</v>
      </c>
      <c r="CF17">
        <v>0.977989</v>
      </c>
      <c r="CG17">
        <v>2.2010999999999999E-2</v>
      </c>
      <c r="CH17">
        <v>0</v>
      </c>
      <c r="CI17">
        <v>840.13300000000004</v>
      </c>
      <c r="CJ17">
        <v>1.00007</v>
      </c>
      <c r="CK17">
        <v>15502</v>
      </c>
      <c r="CL17">
        <v>14643.1</v>
      </c>
      <c r="CM17">
        <v>40.375</v>
      </c>
      <c r="CN17">
        <v>41.75</v>
      </c>
      <c r="CO17">
        <v>40.875</v>
      </c>
      <c r="CP17">
        <v>41.436999999999998</v>
      </c>
      <c r="CQ17">
        <v>42.375</v>
      </c>
      <c r="CR17">
        <v>1759.28</v>
      </c>
      <c r="CS17">
        <v>39.6</v>
      </c>
      <c r="CT17">
        <v>0</v>
      </c>
      <c r="CU17">
        <v>624.70000004768394</v>
      </c>
      <c r="CV17">
        <v>840.850384615385</v>
      </c>
      <c r="CW17">
        <v>-1.45333331525481</v>
      </c>
      <c r="CX17">
        <v>-195.07692307736599</v>
      </c>
      <c r="CY17">
        <v>15550.2923076923</v>
      </c>
      <c r="CZ17">
        <v>15</v>
      </c>
      <c r="DA17">
        <v>100</v>
      </c>
      <c r="DB17">
        <v>100</v>
      </c>
      <c r="DC17">
        <v>-3.597</v>
      </c>
      <c r="DD17">
        <v>8.0000000000000002E-3</v>
      </c>
      <c r="DE17">
        <v>2</v>
      </c>
      <c r="DF17">
        <v>381.39499999999998</v>
      </c>
      <c r="DG17">
        <v>712.76599999999996</v>
      </c>
      <c r="DH17">
        <v>25.001100000000001</v>
      </c>
      <c r="DI17">
        <v>22.744399999999999</v>
      </c>
      <c r="DJ17">
        <v>30.000599999999999</v>
      </c>
      <c r="DK17">
        <v>22.4512</v>
      </c>
      <c r="DL17">
        <v>22.348199999999999</v>
      </c>
      <c r="DM17">
        <v>25.4163</v>
      </c>
      <c r="DN17">
        <v>38.789200000000001</v>
      </c>
      <c r="DO17">
        <v>0</v>
      </c>
      <c r="DP17">
        <v>25</v>
      </c>
      <c r="DQ17">
        <v>400</v>
      </c>
      <c r="DR17">
        <v>13.6523</v>
      </c>
      <c r="DS17">
        <v>103.501</v>
      </c>
      <c r="DT17">
        <v>100.78</v>
      </c>
    </row>
    <row r="18" spans="1:124" x14ac:dyDescent="0.15">
      <c r="A18">
        <v>2</v>
      </c>
      <c r="B18">
        <v>1513614730.5999999</v>
      </c>
      <c r="C18">
        <v>114</v>
      </c>
      <c r="D18" t="s">
        <v>229</v>
      </c>
      <c r="E18" t="s">
        <v>224</v>
      </c>
      <c r="F18" t="s">
        <v>224</v>
      </c>
      <c r="G18">
        <v>1513614730.5999999</v>
      </c>
      <c r="H18">
        <f t="shared" si="0"/>
        <v>4.7162093347380288E-3</v>
      </c>
      <c r="I18">
        <f t="shared" si="1"/>
        <v>18.137935801770027</v>
      </c>
      <c r="J18">
        <f t="shared" si="2"/>
        <v>283.33199999999999</v>
      </c>
      <c r="K18">
        <f t="shared" si="3"/>
        <v>177.59662738373098</v>
      </c>
      <c r="L18">
        <f t="shared" si="4"/>
        <v>18.036162430276271</v>
      </c>
      <c r="M18">
        <f t="shared" si="5"/>
        <v>28.774318797470396</v>
      </c>
      <c r="N18">
        <f t="shared" si="6"/>
        <v>0.3095819336953568</v>
      </c>
      <c r="O18">
        <f t="shared" si="7"/>
        <v>2.283519270202341</v>
      </c>
      <c r="P18">
        <f t="shared" si="8"/>
        <v>0.28801269048472022</v>
      </c>
      <c r="Q18">
        <f t="shared" si="9"/>
        <v>0.18182045680302034</v>
      </c>
      <c r="R18">
        <f t="shared" si="10"/>
        <v>289.5243483680992</v>
      </c>
      <c r="S18">
        <f t="shared" si="11"/>
        <v>27.795744569489742</v>
      </c>
      <c r="T18">
        <f t="shared" si="12"/>
        <v>26.252400000000002</v>
      </c>
      <c r="U18">
        <f t="shared" si="13"/>
        <v>3.4249840352096399</v>
      </c>
      <c r="V18">
        <f t="shared" si="14"/>
        <v>49.864242727026934</v>
      </c>
      <c r="W18">
        <f t="shared" si="15"/>
        <v>1.8048082429000798</v>
      </c>
      <c r="X18">
        <f t="shared" si="16"/>
        <v>3.6194438022054931</v>
      </c>
      <c r="Y18">
        <f t="shared" si="17"/>
        <v>1.6201757923095601</v>
      </c>
      <c r="Z18">
        <f t="shared" si="18"/>
        <v>-207.98483166194708</v>
      </c>
      <c r="AA18">
        <f t="shared" si="19"/>
        <v>115.51325998691773</v>
      </c>
      <c r="AB18">
        <f t="shared" si="20"/>
        <v>10.886626947447857</v>
      </c>
      <c r="AC18">
        <f t="shared" si="21"/>
        <v>207.9394036405177</v>
      </c>
      <c r="AD18">
        <v>-4.20922953641331E-2</v>
      </c>
      <c r="AE18">
        <v>4.7252289033840399E-2</v>
      </c>
      <c r="AF18">
        <v>3.51532816910809</v>
      </c>
      <c r="AG18">
        <v>308</v>
      </c>
      <c r="AH18">
        <v>44</v>
      </c>
      <c r="AI18">
        <f t="shared" si="22"/>
        <v>1</v>
      </c>
      <c r="AJ18">
        <f t="shared" si="23"/>
        <v>0</v>
      </c>
      <c r="AK18">
        <f t="shared" si="24"/>
        <v>53640.806948324032</v>
      </c>
      <c r="AL18" t="s">
        <v>225</v>
      </c>
      <c r="AM18">
        <v>710.75</v>
      </c>
      <c r="AN18">
        <v>3267.12</v>
      </c>
      <c r="AO18">
        <f t="shared" si="25"/>
        <v>2556.37</v>
      </c>
      <c r="AP18">
        <f t="shared" si="26"/>
        <v>0.78245365949215206</v>
      </c>
      <c r="AQ18">
        <v>-3.2519978685890298</v>
      </c>
      <c r="AR18" t="s">
        <v>230</v>
      </c>
      <c r="AS18">
        <v>798.12346153846204</v>
      </c>
      <c r="AT18">
        <v>1070.5999999999999</v>
      </c>
      <c r="AU18">
        <f t="shared" si="27"/>
        <v>0.25450825561511103</v>
      </c>
      <c r="AV18">
        <v>0.5</v>
      </c>
      <c r="AW18">
        <f t="shared" si="28"/>
        <v>1513.3049999538271</v>
      </c>
      <c r="AX18">
        <f t="shared" si="29"/>
        <v>18.137935801770027</v>
      </c>
      <c r="AY18">
        <f t="shared" si="30"/>
        <v>192.57430787593711</v>
      </c>
      <c r="AZ18">
        <f t="shared" si="31"/>
        <v>0.44666542125910702</v>
      </c>
      <c r="BA18">
        <f t="shared" si="32"/>
        <v>1.4134582037997424E-2</v>
      </c>
      <c r="BB18">
        <f t="shared" si="33"/>
        <v>2.0516719596487953</v>
      </c>
      <c r="BC18" t="s">
        <v>231</v>
      </c>
      <c r="BD18">
        <v>592.4</v>
      </c>
      <c r="BE18">
        <f t="shared" si="34"/>
        <v>478.19999999999993</v>
      </c>
      <c r="BF18">
        <f t="shared" si="35"/>
        <v>0.56979619084386846</v>
      </c>
      <c r="BG18">
        <f t="shared" si="36"/>
        <v>0.82121493090865594</v>
      </c>
      <c r="BH18">
        <f t="shared" si="37"/>
        <v>0.75719477132565771</v>
      </c>
      <c r="BI18">
        <f t="shared" si="38"/>
        <v>0.85923399194952221</v>
      </c>
      <c r="BJ18">
        <f t="shared" si="39"/>
        <v>1800.14</v>
      </c>
      <c r="BK18">
        <f t="shared" si="40"/>
        <v>1513.3049999538271</v>
      </c>
      <c r="BL18">
        <f t="shared" si="41"/>
        <v>0.84065961533759981</v>
      </c>
      <c r="BM18">
        <f t="shared" si="42"/>
        <v>0.19131923067519963</v>
      </c>
      <c r="BN18">
        <v>6</v>
      </c>
      <c r="BO18">
        <v>0.5</v>
      </c>
      <c r="BP18" t="s">
        <v>228</v>
      </c>
      <c r="BQ18">
        <v>1513614730.5999999</v>
      </c>
      <c r="BR18">
        <v>283.33199999999999</v>
      </c>
      <c r="BS18">
        <v>300.02699999999999</v>
      </c>
      <c r="BT18">
        <v>17.7714</v>
      </c>
      <c r="BU18">
        <v>13.8001</v>
      </c>
      <c r="BV18">
        <v>699.88099999999997</v>
      </c>
      <c r="BW18">
        <v>101.533</v>
      </c>
      <c r="BX18">
        <v>2.38972E-2</v>
      </c>
      <c r="BY18">
        <v>27.1907</v>
      </c>
      <c r="BZ18">
        <v>26.252400000000002</v>
      </c>
      <c r="CA18">
        <v>999.9</v>
      </c>
      <c r="CB18">
        <v>9997.5</v>
      </c>
      <c r="CC18">
        <v>0</v>
      </c>
      <c r="CD18">
        <v>297.31</v>
      </c>
      <c r="CE18">
        <v>1800.14</v>
      </c>
      <c r="CF18">
        <v>0.97799899999999995</v>
      </c>
      <c r="CG18">
        <v>2.2000800000000001E-2</v>
      </c>
      <c r="CH18">
        <v>0</v>
      </c>
      <c r="CI18">
        <v>797.54700000000003</v>
      </c>
      <c r="CJ18">
        <v>1.00007</v>
      </c>
      <c r="CK18">
        <v>14740.7</v>
      </c>
      <c r="CL18">
        <v>14645.3</v>
      </c>
      <c r="CM18">
        <v>40.811999999999998</v>
      </c>
      <c r="CN18">
        <v>42.186999999999998</v>
      </c>
      <c r="CO18">
        <v>41.25</v>
      </c>
      <c r="CP18">
        <v>41.875</v>
      </c>
      <c r="CQ18">
        <v>42.75</v>
      </c>
      <c r="CR18">
        <v>1759.56</v>
      </c>
      <c r="CS18">
        <v>39.58</v>
      </c>
      <c r="CT18">
        <v>0</v>
      </c>
      <c r="CU18">
        <v>113.60000014305101</v>
      </c>
      <c r="CV18">
        <v>798.12346153846204</v>
      </c>
      <c r="CW18">
        <v>-4.1021538780730298</v>
      </c>
      <c r="CX18">
        <v>-111.98290636142001</v>
      </c>
      <c r="CY18">
        <v>14746.626923076899</v>
      </c>
      <c r="CZ18">
        <v>15</v>
      </c>
      <c r="DA18">
        <v>100</v>
      </c>
      <c r="DB18">
        <v>100</v>
      </c>
      <c r="DC18">
        <v>-3.5459999999999998</v>
      </c>
      <c r="DD18">
        <v>6.0000000000000001E-3</v>
      </c>
      <c r="DE18">
        <v>2</v>
      </c>
      <c r="DF18">
        <v>384.11</v>
      </c>
      <c r="DG18">
        <v>711.55799999999999</v>
      </c>
      <c r="DH18">
        <v>25.001899999999999</v>
      </c>
      <c r="DI18">
        <v>22.922999999999998</v>
      </c>
      <c r="DJ18">
        <v>30.000599999999999</v>
      </c>
      <c r="DK18">
        <v>22.6221</v>
      </c>
      <c r="DL18">
        <v>22.515499999999999</v>
      </c>
      <c r="DM18">
        <v>20.194700000000001</v>
      </c>
      <c r="DN18">
        <v>39.773699999999998</v>
      </c>
      <c r="DO18">
        <v>0</v>
      </c>
      <c r="DP18">
        <v>25</v>
      </c>
      <c r="DQ18">
        <v>300</v>
      </c>
      <c r="DR18">
        <v>13.7082</v>
      </c>
      <c r="DS18">
        <v>103.473</v>
      </c>
      <c r="DT18">
        <v>100.75700000000001</v>
      </c>
    </row>
    <row r="19" spans="1:124" x14ac:dyDescent="0.15">
      <c r="A19">
        <v>3</v>
      </c>
      <c r="B19">
        <v>1513614885.5999999</v>
      </c>
      <c r="C19">
        <v>269</v>
      </c>
      <c r="D19" t="s">
        <v>232</v>
      </c>
      <c r="E19" t="s">
        <v>224</v>
      </c>
      <c r="F19" t="s">
        <v>224</v>
      </c>
      <c r="G19">
        <v>1513614885.5999999</v>
      </c>
      <c r="H19">
        <f t="shared" si="0"/>
        <v>4.972852528519988E-3</v>
      </c>
      <c r="I19">
        <f t="shared" si="1"/>
        <v>10.805534533520829</v>
      </c>
      <c r="J19">
        <f t="shared" si="2"/>
        <v>189.92500000000001</v>
      </c>
      <c r="K19">
        <f t="shared" si="3"/>
        <v>127.5981129725498</v>
      </c>
      <c r="L19">
        <f t="shared" si="4"/>
        <v>12.957454037069095</v>
      </c>
      <c r="M19">
        <f t="shared" si="5"/>
        <v>19.286683796960002</v>
      </c>
      <c r="N19">
        <f t="shared" si="6"/>
        <v>0.31721682380244542</v>
      </c>
      <c r="O19">
        <f t="shared" si="7"/>
        <v>2.284847410662914</v>
      </c>
      <c r="P19">
        <f t="shared" si="8"/>
        <v>0.29462435256835229</v>
      </c>
      <c r="Q19">
        <f t="shared" si="9"/>
        <v>0.18603580082571175</v>
      </c>
      <c r="R19">
        <f t="shared" si="10"/>
        <v>289.51580662016875</v>
      </c>
      <c r="S19">
        <f t="shared" si="11"/>
        <v>28.108543341953048</v>
      </c>
      <c r="T19">
        <f t="shared" si="12"/>
        <v>26.6891</v>
      </c>
      <c r="U19">
        <f t="shared" si="13"/>
        <v>3.5143230357236406</v>
      </c>
      <c r="V19">
        <f t="shared" si="14"/>
        <v>49.817219433430871</v>
      </c>
      <c r="W19">
        <f t="shared" si="15"/>
        <v>1.8455505664128</v>
      </c>
      <c r="X19">
        <f t="shared" si="16"/>
        <v>3.7046438709389413</v>
      </c>
      <c r="Y19">
        <f t="shared" si="17"/>
        <v>1.6687724693108406</v>
      </c>
      <c r="Z19">
        <f t="shared" si="18"/>
        <v>-219.30279650773147</v>
      </c>
      <c r="AA19">
        <f t="shared" si="19"/>
        <v>110.72712548032924</v>
      </c>
      <c r="AB19">
        <f t="shared" si="20"/>
        <v>10.47307818591765</v>
      </c>
      <c r="AC19">
        <f t="shared" si="21"/>
        <v>191.41321377868417</v>
      </c>
      <c r="AD19">
        <v>-4.2128552356555403E-2</v>
      </c>
      <c r="AE19">
        <v>4.7292990684121398E-2</v>
      </c>
      <c r="AF19">
        <v>3.5177173513941802</v>
      </c>
      <c r="AG19">
        <v>304</v>
      </c>
      <c r="AH19">
        <v>43</v>
      </c>
      <c r="AI19">
        <f t="shared" si="22"/>
        <v>1</v>
      </c>
      <c r="AJ19">
        <f t="shared" si="23"/>
        <v>0</v>
      </c>
      <c r="AK19">
        <f t="shared" si="24"/>
        <v>53613.988930078289</v>
      </c>
      <c r="AL19" t="s">
        <v>225</v>
      </c>
      <c r="AM19">
        <v>710.75</v>
      </c>
      <c r="AN19">
        <v>3267.12</v>
      </c>
      <c r="AO19">
        <f t="shared" si="25"/>
        <v>2556.37</v>
      </c>
      <c r="AP19">
        <f t="shared" si="26"/>
        <v>0.78245365949215206</v>
      </c>
      <c r="AQ19">
        <v>-3.2519978685890298</v>
      </c>
      <c r="AR19" t="s">
        <v>233</v>
      </c>
      <c r="AS19">
        <v>778.12661538461498</v>
      </c>
      <c r="AT19">
        <v>1008.67</v>
      </c>
      <c r="AU19">
        <f t="shared" si="27"/>
        <v>0.22856175420641534</v>
      </c>
      <c r="AV19">
        <v>0.5</v>
      </c>
      <c r="AW19">
        <f t="shared" si="28"/>
        <v>1513.2626999538375</v>
      </c>
      <c r="AX19">
        <f t="shared" si="29"/>
        <v>10.805534533520829</v>
      </c>
      <c r="AY19">
        <f t="shared" si="30"/>
        <v>172.93698863829272</v>
      </c>
      <c r="AZ19">
        <f t="shared" si="31"/>
        <v>0.42359741045138649</v>
      </c>
      <c r="BA19">
        <f t="shared" si="32"/>
        <v>9.2895519082963514E-3</v>
      </c>
      <c r="BB19">
        <f t="shared" si="33"/>
        <v>2.2390375444892778</v>
      </c>
      <c r="BC19" t="s">
        <v>234</v>
      </c>
      <c r="BD19">
        <v>581.4</v>
      </c>
      <c r="BE19">
        <f t="shared" si="34"/>
        <v>427.27</v>
      </c>
      <c r="BF19">
        <f t="shared" si="35"/>
        <v>0.53957306765133284</v>
      </c>
      <c r="BG19">
        <f t="shared" si="36"/>
        <v>0.84091044487139388</v>
      </c>
      <c r="BH19">
        <f t="shared" si="37"/>
        <v>0.77384326200115805</v>
      </c>
      <c r="BI19">
        <f t="shared" si="38"/>
        <v>0.88345974956676843</v>
      </c>
      <c r="BJ19">
        <f t="shared" si="39"/>
        <v>1800.09</v>
      </c>
      <c r="BK19">
        <f t="shared" si="40"/>
        <v>1513.2626999538375</v>
      </c>
      <c r="BL19">
        <f t="shared" si="41"/>
        <v>0.84065946700100413</v>
      </c>
      <c r="BM19">
        <f t="shared" si="42"/>
        <v>0.19131893400200806</v>
      </c>
      <c r="BN19">
        <v>6</v>
      </c>
      <c r="BO19">
        <v>0.5</v>
      </c>
      <c r="BP19" t="s">
        <v>228</v>
      </c>
      <c r="BQ19">
        <v>1513614885.5999999</v>
      </c>
      <c r="BR19">
        <v>189.92500000000001</v>
      </c>
      <c r="BS19">
        <v>199.99600000000001</v>
      </c>
      <c r="BT19">
        <v>18.173999999999999</v>
      </c>
      <c r="BU19">
        <v>13.9892</v>
      </c>
      <c r="BV19">
        <v>700.03</v>
      </c>
      <c r="BW19">
        <v>101.52500000000001</v>
      </c>
      <c r="BX19">
        <v>2.3947199999999998E-2</v>
      </c>
      <c r="BY19">
        <v>27.588000000000001</v>
      </c>
      <c r="BZ19">
        <v>26.6891</v>
      </c>
      <c r="CA19">
        <v>999.9</v>
      </c>
      <c r="CB19">
        <v>10006.9</v>
      </c>
      <c r="CC19">
        <v>0</v>
      </c>
      <c r="CD19">
        <v>304.61399999999998</v>
      </c>
      <c r="CE19">
        <v>1800.09</v>
      </c>
      <c r="CF19">
        <v>0.97800600000000004</v>
      </c>
      <c r="CG19">
        <v>2.1994E-2</v>
      </c>
      <c r="CH19">
        <v>0</v>
      </c>
      <c r="CI19">
        <v>778.23599999999999</v>
      </c>
      <c r="CJ19">
        <v>1.00007</v>
      </c>
      <c r="CK19">
        <v>14414.1</v>
      </c>
      <c r="CL19">
        <v>14644.9</v>
      </c>
      <c r="CM19">
        <v>41.375</v>
      </c>
      <c r="CN19">
        <v>42.875</v>
      </c>
      <c r="CO19">
        <v>41.875</v>
      </c>
      <c r="CP19">
        <v>42.561999999999998</v>
      </c>
      <c r="CQ19">
        <v>43.375</v>
      </c>
      <c r="CR19">
        <v>1759.52</v>
      </c>
      <c r="CS19">
        <v>39.57</v>
      </c>
      <c r="CT19">
        <v>0</v>
      </c>
      <c r="CU19">
        <v>154.59999990463299</v>
      </c>
      <c r="CV19">
        <v>778.12661538461498</v>
      </c>
      <c r="CW19">
        <v>0.76717950593420403</v>
      </c>
      <c r="CX19">
        <v>-112.147008380976</v>
      </c>
      <c r="CY19">
        <v>14422.3884615385</v>
      </c>
      <c r="CZ19">
        <v>15</v>
      </c>
      <c r="DA19">
        <v>100</v>
      </c>
      <c r="DB19">
        <v>100</v>
      </c>
      <c r="DC19">
        <v>-3.0939999999999999</v>
      </c>
      <c r="DD19">
        <v>0.01</v>
      </c>
      <c r="DE19">
        <v>2</v>
      </c>
      <c r="DF19">
        <v>388.33800000000002</v>
      </c>
      <c r="DG19">
        <v>710.13499999999999</v>
      </c>
      <c r="DH19">
        <v>25.002300000000002</v>
      </c>
      <c r="DI19">
        <v>23.240200000000002</v>
      </c>
      <c r="DJ19">
        <v>30.000900000000001</v>
      </c>
      <c r="DK19">
        <v>22.9194</v>
      </c>
      <c r="DL19">
        <v>22.814800000000002</v>
      </c>
      <c r="DM19">
        <v>14.696199999999999</v>
      </c>
      <c r="DN19">
        <v>41.282699999999998</v>
      </c>
      <c r="DO19">
        <v>0</v>
      </c>
      <c r="DP19">
        <v>25</v>
      </c>
      <c r="DQ19">
        <v>200</v>
      </c>
      <c r="DR19">
        <v>13.952</v>
      </c>
      <c r="DS19">
        <v>103.42400000000001</v>
      </c>
      <c r="DT19">
        <v>100.721</v>
      </c>
    </row>
    <row r="20" spans="1:124" x14ac:dyDescent="0.15">
      <c r="A20">
        <v>4</v>
      </c>
      <c r="B20">
        <v>1513615007.5999999</v>
      </c>
      <c r="C20">
        <v>391</v>
      </c>
      <c r="D20" t="s">
        <v>235</v>
      </c>
      <c r="E20" t="s">
        <v>224</v>
      </c>
      <c r="F20" t="s">
        <v>224</v>
      </c>
      <c r="G20">
        <v>1513615007.5999999</v>
      </c>
      <c r="H20">
        <f t="shared" si="0"/>
        <v>5.2631648952447584E-3</v>
      </c>
      <c r="I20">
        <f t="shared" si="1"/>
        <v>3.0239340321745902</v>
      </c>
      <c r="J20">
        <f t="shared" si="2"/>
        <v>96.979299999999995</v>
      </c>
      <c r="K20">
        <f t="shared" si="3"/>
        <v>78.882909944104057</v>
      </c>
      <c r="L20">
        <f t="shared" si="4"/>
        <v>8.010456034110792</v>
      </c>
      <c r="M20">
        <f t="shared" si="5"/>
        <v>9.848120707252189</v>
      </c>
      <c r="N20">
        <f t="shared" si="6"/>
        <v>0.32936254396270548</v>
      </c>
      <c r="O20">
        <f t="shared" si="7"/>
        <v>2.2791365383491451</v>
      </c>
      <c r="P20">
        <f t="shared" si="8"/>
        <v>0.30502182983709947</v>
      </c>
      <c r="Q20">
        <f t="shared" si="9"/>
        <v>0.19267544114012791</v>
      </c>
      <c r="R20">
        <f t="shared" si="10"/>
        <v>289.47917584378195</v>
      </c>
      <c r="S20">
        <f t="shared" si="11"/>
        <v>28.335609003954072</v>
      </c>
      <c r="T20">
        <f t="shared" si="12"/>
        <v>27.0532</v>
      </c>
      <c r="U20">
        <f t="shared" si="13"/>
        <v>3.5903582825083395</v>
      </c>
      <c r="V20">
        <f t="shared" si="14"/>
        <v>49.945743448756183</v>
      </c>
      <c r="W20">
        <f t="shared" si="15"/>
        <v>1.8853732567154597</v>
      </c>
      <c r="X20">
        <f t="shared" si="16"/>
        <v>3.7748427123721426</v>
      </c>
      <c r="Y20">
        <f t="shared" si="17"/>
        <v>1.7049850257928798</v>
      </c>
      <c r="Z20">
        <f t="shared" si="18"/>
        <v>-232.10557188029384</v>
      </c>
      <c r="AA20">
        <f t="shared" si="19"/>
        <v>105.20369911330135</v>
      </c>
      <c r="AB20">
        <f t="shared" si="20"/>
        <v>10.009793191079305</v>
      </c>
      <c r="AC20">
        <f t="shared" si="21"/>
        <v>172.58709626786879</v>
      </c>
      <c r="AD20">
        <v>-4.1972791760620402E-2</v>
      </c>
      <c r="AE20">
        <v>4.7118135769806599E-2</v>
      </c>
      <c r="AF20">
        <v>3.5074482271126399</v>
      </c>
      <c r="AG20">
        <v>299</v>
      </c>
      <c r="AH20">
        <v>43</v>
      </c>
      <c r="AI20">
        <f t="shared" si="22"/>
        <v>1</v>
      </c>
      <c r="AJ20">
        <f t="shared" si="23"/>
        <v>0</v>
      </c>
      <c r="AK20">
        <f t="shared" si="24"/>
        <v>53366.712991580695</v>
      </c>
      <c r="AL20" t="s">
        <v>225</v>
      </c>
      <c r="AM20">
        <v>710.75</v>
      </c>
      <c r="AN20">
        <v>3267.12</v>
      </c>
      <c r="AO20">
        <f t="shared" si="25"/>
        <v>2556.37</v>
      </c>
      <c r="AP20">
        <f t="shared" si="26"/>
        <v>0.78245365949215206</v>
      </c>
      <c r="AQ20">
        <v>-3.2519978685890298</v>
      </c>
      <c r="AR20" t="s">
        <v>236</v>
      </c>
      <c r="AS20">
        <v>770.80550000000005</v>
      </c>
      <c r="AT20">
        <v>957.61599999999999</v>
      </c>
      <c r="AU20">
        <f t="shared" si="27"/>
        <v>0.19507871631217522</v>
      </c>
      <c r="AV20">
        <v>0.5</v>
      </c>
      <c r="AW20">
        <f t="shared" si="28"/>
        <v>1513.0619933532835</v>
      </c>
      <c r="AX20">
        <f t="shared" si="29"/>
        <v>3.0239340321745902</v>
      </c>
      <c r="AY20">
        <f t="shared" si="30"/>
        <v>147.58309568204976</v>
      </c>
      <c r="AZ20">
        <f t="shared" si="31"/>
        <v>0.39036106330721293</v>
      </c>
      <c r="BA20">
        <f t="shared" si="32"/>
        <v>4.1478352693631228E-3</v>
      </c>
      <c r="BB20">
        <f t="shared" si="33"/>
        <v>2.4117224440694391</v>
      </c>
      <c r="BC20" t="s">
        <v>237</v>
      </c>
      <c r="BD20">
        <v>583.79999999999995</v>
      </c>
      <c r="BE20">
        <f t="shared" si="34"/>
        <v>373.81600000000003</v>
      </c>
      <c r="BF20">
        <f t="shared" si="35"/>
        <v>0.49973917649324778</v>
      </c>
      <c r="BG20">
        <f t="shared" si="36"/>
        <v>0.86068899721240855</v>
      </c>
      <c r="BH20">
        <f t="shared" si="37"/>
        <v>0.75672834655238042</v>
      </c>
      <c r="BI20">
        <f t="shared" si="38"/>
        <v>0.90343103697821525</v>
      </c>
      <c r="BJ20">
        <f t="shared" si="39"/>
        <v>1799.85</v>
      </c>
      <c r="BK20">
        <f t="shared" si="40"/>
        <v>1513.0619933532835</v>
      </c>
      <c r="BL20">
        <f t="shared" si="41"/>
        <v>0.84066005131165566</v>
      </c>
      <c r="BM20">
        <f t="shared" si="42"/>
        <v>0.19132010262331117</v>
      </c>
      <c r="BN20">
        <v>6</v>
      </c>
      <c r="BO20">
        <v>0.5</v>
      </c>
      <c r="BP20" t="s">
        <v>228</v>
      </c>
      <c r="BQ20">
        <v>1513615007.5999999</v>
      </c>
      <c r="BR20">
        <v>96.979299999999995</v>
      </c>
      <c r="BS20">
        <v>100.009</v>
      </c>
      <c r="BT20">
        <v>18.566199999999998</v>
      </c>
      <c r="BU20">
        <v>14.138299999999999</v>
      </c>
      <c r="BV20">
        <v>699.94100000000003</v>
      </c>
      <c r="BW20">
        <v>101.524</v>
      </c>
      <c r="BX20">
        <v>2.46883E-2</v>
      </c>
      <c r="BY20">
        <v>27.909400000000002</v>
      </c>
      <c r="BZ20">
        <v>27.0532</v>
      </c>
      <c r="CA20">
        <v>999.9</v>
      </c>
      <c r="CB20">
        <v>9970</v>
      </c>
      <c r="CC20">
        <v>0</v>
      </c>
      <c r="CD20">
        <v>258.33300000000003</v>
      </c>
      <c r="CE20">
        <v>1799.85</v>
      </c>
      <c r="CF20">
        <v>0.977989</v>
      </c>
      <c r="CG20">
        <v>2.20115E-2</v>
      </c>
      <c r="CH20">
        <v>0</v>
      </c>
      <c r="CI20">
        <v>771.28099999999995</v>
      </c>
      <c r="CJ20">
        <v>1.00007</v>
      </c>
      <c r="CK20">
        <v>14181.8</v>
      </c>
      <c r="CL20">
        <v>14642.9</v>
      </c>
      <c r="CM20">
        <v>41.936999999999998</v>
      </c>
      <c r="CN20">
        <v>43.5</v>
      </c>
      <c r="CO20">
        <v>42.436999999999998</v>
      </c>
      <c r="CP20">
        <v>43.186999999999998</v>
      </c>
      <c r="CQ20">
        <v>43.936999999999998</v>
      </c>
      <c r="CR20">
        <v>1759.26</v>
      </c>
      <c r="CS20">
        <v>39.6</v>
      </c>
      <c r="CT20">
        <v>0</v>
      </c>
      <c r="CU20">
        <v>121.299999952316</v>
      </c>
      <c r="CV20">
        <v>770.80550000000005</v>
      </c>
      <c r="CW20">
        <v>0.599145311617587</v>
      </c>
      <c r="CX20">
        <v>-650.15726191328497</v>
      </c>
      <c r="CY20">
        <v>14300.3038461538</v>
      </c>
      <c r="CZ20">
        <v>15</v>
      </c>
      <c r="DA20">
        <v>100</v>
      </c>
      <c r="DB20">
        <v>100</v>
      </c>
      <c r="DC20">
        <v>-2.5960000000000001</v>
      </c>
      <c r="DD20">
        <v>1.2E-2</v>
      </c>
      <c r="DE20">
        <v>2</v>
      </c>
      <c r="DF20">
        <v>393.03899999999999</v>
      </c>
      <c r="DG20">
        <v>708.37599999999998</v>
      </c>
      <c r="DH20">
        <v>25.001799999999999</v>
      </c>
      <c r="DI20">
        <v>23.537400000000002</v>
      </c>
      <c r="DJ20">
        <v>30.001100000000001</v>
      </c>
      <c r="DK20">
        <v>23.196000000000002</v>
      </c>
      <c r="DL20">
        <v>23.089500000000001</v>
      </c>
      <c r="DM20">
        <v>8.97621</v>
      </c>
      <c r="DN20">
        <v>42.667099999999998</v>
      </c>
      <c r="DO20">
        <v>0</v>
      </c>
      <c r="DP20">
        <v>25</v>
      </c>
      <c r="DQ20">
        <v>100</v>
      </c>
      <c r="DR20">
        <v>14.057</v>
      </c>
      <c r="DS20">
        <v>103.379</v>
      </c>
      <c r="DT20">
        <v>100.679</v>
      </c>
    </row>
    <row r="21" spans="1:124" x14ac:dyDescent="0.15">
      <c r="A21">
        <v>5</v>
      </c>
      <c r="B21">
        <v>1513615126.5999999</v>
      </c>
      <c r="C21">
        <v>510</v>
      </c>
      <c r="D21" t="s">
        <v>238</v>
      </c>
      <c r="E21" t="s">
        <v>224</v>
      </c>
      <c r="F21" t="s">
        <v>224</v>
      </c>
      <c r="G21">
        <v>1513615126.5999999</v>
      </c>
      <c r="H21">
        <f t="shared" si="0"/>
        <v>5.3619126215659696E-3</v>
      </c>
      <c r="I21">
        <f t="shared" si="1"/>
        <v>-0.91440436269880154</v>
      </c>
      <c r="J21">
        <f t="shared" si="2"/>
        <v>50.569699999999997</v>
      </c>
      <c r="K21">
        <f t="shared" si="3"/>
        <v>53.739371209170656</v>
      </c>
      <c r="L21">
        <f t="shared" si="4"/>
        <v>5.4567932411724991</v>
      </c>
      <c r="M21">
        <f t="shared" si="5"/>
        <v>5.1349390764927696</v>
      </c>
      <c r="N21">
        <f t="shared" si="6"/>
        <v>0.34321039364866124</v>
      </c>
      <c r="O21">
        <f t="shared" si="7"/>
        <v>2.2824242964884021</v>
      </c>
      <c r="P21">
        <f t="shared" si="8"/>
        <v>0.31690239139779514</v>
      </c>
      <c r="Q21">
        <f t="shared" si="9"/>
        <v>0.2002593512324411</v>
      </c>
      <c r="R21">
        <f t="shared" si="10"/>
        <v>289.50256628160594</v>
      </c>
      <c r="S21">
        <f t="shared" si="11"/>
        <v>28.218443341577832</v>
      </c>
      <c r="T21">
        <f t="shared" si="12"/>
        <v>26.8767</v>
      </c>
      <c r="U21">
        <f t="shared" si="13"/>
        <v>3.5533222194621037</v>
      </c>
      <c r="V21">
        <f t="shared" si="14"/>
        <v>50.08245416856586</v>
      </c>
      <c r="W21">
        <f t="shared" si="15"/>
        <v>1.8812347272864702</v>
      </c>
      <c r="X21">
        <f t="shared" si="16"/>
        <v>3.7562750438600174</v>
      </c>
      <c r="Y21">
        <f t="shared" si="17"/>
        <v>1.6720874921756335</v>
      </c>
      <c r="Z21">
        <f t="shared" si="18"/>
        <v>-236.46034661105926</v>
      </c>
      <c r="AA21">
        <f t="shared" si="19"/>
        <v>116.67606563305849</v>
      </c>
      <c r="AB21">
        <f t="shared" si="20"/>
        <v>11.070928945037307</v>
      </c>
      <c r="AC21">
        <f t="shared" si="21"/>
        <v>180.78921424864245</v>
      </c>
      <c r="AD21">
        <v>-4.2062418559893497E-2</v>
      </c>
      <c r="AE21">
        <v>4.72187497037296E-2</v>
      </c>
      <c r="AF21">
        <v>3.5133588664221902</v>
      </c>
      <c r="AG21">
        <v>298</v>
      </c>
      <c r="AH21">
        <v>43</v>
      </c>
      <c r="AI21">
        <f t="shared" si="22"/>
        <v>1</v>
      </c>
      <c r="AJ21">
        <f t="shared" si="23"/>
        <v>0</v>
      </c>
      <c r="AK21">
        <f t="shared" si="24"/>
        <v>53490.953148242028</v>
      </c>
      <c r="AL21" t="s">
        <v>225</v>
      </c>
      <c r="AM21">
        <v>710.75</v>
      </c>
      <c r="AN21">
        <v>3267.12</v>
      </c>
      <c r="AO21">
        <f t="shared" si="25"/>
        <v>2556.37</v>
      </c>
      <c r="AP21">
        <f t="shared" si="26"/>
        <v>0.78245365949215206</v>
      </c>
      <c r="AQ21">
        <v>-3.2519978685890298</v>
      </c>
      <c r="AR21" t="s">
        <v>239</v>
      </c>
      <c r="AS21">
        <v>771.69438461538402</v>
      </c>
      <c r="AT21">
        <v>928.06399999999996</v>
      </c>
      <c r="AU21">
        <f t="shared" si="27"/>
        <v>0.16849012070785629</v>
      </c>
      <c r="AV21">
        <v>0.5</v>
      </c>
      <c r="AW21">
        <f t="shared" si="28"/>
        <v>1513.1876999538117</v>
      </c>
      <c r="AX21">
        <f t="shared" si="29"/>
        <v>-0.91440436269880154</v>
      </c>
      <c r="AY21">
        <f t="shared" si="30"/>
        <v>127.47858910943059</v>
      </c>
      <c r="AZ21">
        <f t="shared" si="31"/>
        <v>0.38150817185021718</v>
      </c>
      <c r="BA21">
        <f t="shared" si="32"/>
        <v>1.5448139751344666E-3</v>
      </c>
      <c r="BB21">
        <f t="shared" si="33"/>
        <v>2.5203606647817391</v>
      </c>
      <c r="BC21" t="s">
        <v>240</v>
      </c>
      <c r="BD21">
        <v>574</v>
      </c>
      <c r="BE21">
        <f t="shared" si="34"/>
        <v>354.06399999999996</v>
      </c>
      <c r="BF21">
        <f t="shared" si="35"/>
        <v>0.44164223243429424</v>
      </c>
      <c r="BG21">
        <f t="shared" si="36"/>
        <v>0.86853018060836507</v>
      </c>
      <c r="BH21">
        <f t="shared" si="37"/>
        <v>0.71955610492014299</v>
      </c>
      <c r="BI21">
        <f t="shared" si="38"/>
        <v>0.91499117889820336</v>
      </c>
      <c r="BJ21">
        <f t="shared" si="39"/>
        <v>1800</v>
      </c>
      <c r="BK21">
        <f t="shared" si="40"/>
        <v>1513.1876999538117</v>
      </c>
      <c r="BL21">
        <f t="shared" si="41"/>
        <v>0.84065983330767313</v>
      </c>
      <c r="BM21">
        <f t="shared" si="42"/>
        <v>0.1913196666153463</v>
      </c>
      <c r="BN21">
        <v>6</v>
      </c>
      <c r="BO21">
        <v>0.5</v>
      </c>
      <c r="BP21" t="s">
        <v>228</v>
      </c>
      <c r="BQ21">
        <v>1513615126.5999999</v>
      </c>
      <c r="BR21">
        <v>50.569699999999997</v>
      </c>
      <c r="BS21">
        <v>50.018300000000004</v>
      </c>
      <c r="BT21">
        <v>18.526700000000002</v>
      </c>
      <c r="BU21">
        <v>14.015599999999999</v>
      </c>
      <c r="BV21">
        <v>699.95</v>
      </c>
      <c r="BW21">
        <v>101.518</v>
      </c>
      <c r="BX21">
        <v>2.3814100000000001E-2</v>
      </c>
      <c r="BY21">
        <v>27.8249</v>
      </c>
      <c r="BZ21">
        <v>26.8767</v>
      </c>
      <c r="CA21">
        <v>999.9</v>
      </c>
      <c r="CB21">
        <v>9991.8799999999992</v>
      </c>
      <c r="CC21">
        <v>0</v>
      </c>
      <c r="CD21">
        <v>326.08100000000002</v>
      </c>
      <c r="CE21">
        <v>1800</v>
      </c>
      <c r="CF21">
        <v>0.97799199999999997</v>
      </c>
      <c r="CG21">
        <v>2.2008099999999999E-2</v>
      </c>
      <c r="CH21">
        <v>0</v>
      </c>
      <c r="CI21">
        <v>771.31799999999998</v>
      </c>
      <c r="CJ21">
        <v>1.00007</v>
      </c>
      <c r="CK21">
        <v>14261.6</v>
      </c>
      <c r="CL21">
        <v>14644.1</v>
      </c>
      <c r="CM21">
        <v>42.25</v>
      </c>
      <c r="CN21">
        <v>43.686999999999998</v>
      </c>
      <c r="CO21">
        <v>42.75</v>
      </c>
      <c r="CP21">
        <v>43.375</v>
      </c>
      <c r="CQ21">
        <v>44.186999999999998</v>
      </c>
      <c r="CR21">
        <v>1759.41</v>
      </c>
      <c r="CS21">
        <v>39.590000000000003</v>
      </c>
      <c r="CT21">
        <v>0</v>
      </c>
      <c r="CU21">
        <v>118.299999952316</v>
      </c>
      <c r="CV21">
        <v>771.69438461538402</v>
      </c>
      <c r="CW21">
        <v>1.97996581680563</v>
      </c>
      <c r="CX21">
        <v>-326.52991448772502</v>
      </c>
      <c r="CY21">
        <v>14316.7384615385</v>
      </c>
      <c r="CZ21">
        <v>15</v>
      </c>
      <c r="DA21">
        <v>100</v>
      </c>
      <c r="DB21">
        <v>100</v>
      </c>
      <c r="DC21">
        <v>-2.544</v>
      </c>
      <c r="DD21">
        <v>1.0999999999999999E-2</v>
      </c>
      <c r="DE21">
        <v>2</v>
      </c>
      <c r="DF21">
        <v>394.35</v>
      </c>
      <c r="DG21">
        <v>705.55100000000004</v>
      </c>
      <c r="DH21">
        <v>25.000299999999999</v>
      </c>
      <c r="DI21">
        <v>23.821400000000001</v>
      </c>
      <c r="DJ21">
        <v>30.000699999999998</v>
      </c>
      <c r="DK21">
        <v>23.475000000000001</v>
      </c>
      <c r="DL21">
        <v>23.362200000000001</v>
      </c>
      <c r="DM21">
        <v>6.0850600000000004</v>
      </c>
      <c r="DN21">
        <v>44.680599999999998</v>
      </c>
      <c r="DO21">
        <v>0</v>
      </c>
      <c r="DP21">
        <v>25</v>
      </c>
      <c r="DQ21">
        <v>50</v>
      </c>
      <c r="DR21">
        <v>13.9467</v>
      </c>
      <c r="DS21">
        <v>103.327</v>
      </c>
      <c r="DT21">
        <v>100.633</v>
      </c>
    </row>
    <row r="22" spans="1:124" x14ac:dyDescent="0.15">
      <c r="A22">
        <v>6</v>
      </c>
      <c r="B22">
        <v>1513615287.0999999</v>
      </c>
      <c r="C22">
        <v>670.5</v>
      </c>
      <c r="D22" t="s">
        <v>241</v>
      </c>
      <c r="E22" t="s">
        <v>224</v>
      </c>
      <c r="F22" t="s">
        <v>224</v>
      </c>
      <c r="G22">
        <v>1513615287.0999999</v>
      </c>
      <c r="H22">
        <f t="shared" si="0"/>
        <v>5.3908574789457526E-3</v>
      </c>
      <c r="I22">
        <f t="shared" si="1"/>
        <v>26.951957175904248</v>
      </c>
      <c r="J22">
        <f t="shared" si="2"/>
        <v>375.18599999999998</v>
      </c>
      <c r="K22">
        <f t="shared" si="3"/>
        <v>239.36543766040106</v>
      </c>
      <c r="L22">
        <f t="shared" si="4"/>
        <v>24.307394409911605</v>
      </c>
      <c r="M22">
        <f t="shared" si="5"/>
        <v>38.099878446176398</v>
      </c>
      <c r="N22">
        <f t="shared" si="6"/>
        <v>0.3623104296724991</v>
      </c>
      <c r="O22">
        <f t="shared" si="7"/>
        <v>2.2831077072254686</v>
      </c>
      <c r="P22">
        <f t="shared" si="8"/>
        <v>0.33313412255639552</v>
      </c>
      <c r="Q22">
        <f t="shared" si="9"/>
        <v>0.21063406225139436</v>
      </c>
      <c r="R22">
        <f t="shared" si="10"/>
        <v>289.49355212575495</v>
      </c>
      <c r="S22">
        <f t="shared" si="11"/>
        <v>27.840523458686455</v>
      </c>
      <c r="T22">
        <f t="shared" si="12"/>
        <v>26.411200000000001</v>
      </c>
      <c r="U22">
        <f t="shared" si="13"/>
        <v>3.457238733034262</v>
      </c>
      <c r="V22">
        <f t="shared" si="14"/>
        <v>50.511789010214549</v>
      </c>
      <c r="W22">
        <f t="shared" si="15"/>
        <v>1.8569407900471402</v>
      </c>
      <c r="X22">
        <f t="shared" si="16"/>
        <v>3.6762522698842197</v>
      </c>
      <c r="Y22">
        <f t="shared" si="17"/>
        <v>1.6002979429871218</v>
      </c>
      <c r="Z22">
        <f t="shared" si="18"/>
        <v>-237.73681482150769</v>
      </c>
      <c r="AA22">
        <f t="shared" si="19"/>
        <v>128.66273940479005</v>
      </c>
      <c r="AB22">
        <f t="shared" si="20"/>
        <v>12.153891835100973</v>
      </c>
      <c r="AC22">
        <f t="shared" si="21"/>
        <v>192.57336854413828</v>
      </c>
      <c r="AD22">
        <v>-4.2081064116383002E-2</v>
      </c>
      <c r="AE22">
        <v>4.7239680974329498E-2</v>
      </c>
      <c r="AF22">
        <v>3.5145879295692799</v>
      </c>
      <c r="AG22">
        <v>293</v>
      </c>
      <c r="AH22">
        <v>42</v>
      </c>
      <c r="AI22">
        <f t="shared" si="22"/>
        <v>1</v>
      </c>
      <c r="AJ22">
        <f t="shared" si="23"/>
        <v>0</v>
      </c>
      <c r="AK22">
        <f t="shared" si="24"/>
        <v>53579.464405920437</v>
      </c>
      <c r="AL22" t="s">
        <v>225</v>
      </c>
      <c r="AM22">
        <v>710.75</v>
      </c>
      <c r="AN22">
        <v>3267.12</v>
      </c>
      <c r="AO22">
        <f t="shared" si="25"/>
        <v>2556.37</v>
      </c>
      <c r="AP22">
        <f t="shared" si="26"/>
        <v>0.78245365949215206</v>
      </c>
      <c r="AQ22">
        <v>-3.2519978685890298</v>
      </c>
      <c r="AR22" t="s">
        <v>242</v>
      </c>
      <c r="AS22">
        <v>841.32284615384594</v>
      </c>
      <c r="AT22">
        <v>1155.74</v>
      </c>
      <c r="AU22">
        <f t="shared" si="27"/>
        <v>0.27204834465031413</v>
      </c>
      <c r="AV22">
        <v>0.5</v>
      </c>
      <c r="AW22">
        <f t="shared" si="28"/>
        <v>1513.1375999537984</v>
      </c>
      <c r="AX22">
        <f t="shared" si="29"/>
        <v>26.951957175904248</v>
      </c>
      <c r="AY22">
        <f t="shared" si="30"/>
        <v>205.82328964779003</v>
      </c>
      <c r="AZ22">
        <f t="shared" si="31"/>
        <v>0.48431308079671898</v>
      </c>
      <c r="BA22">
        <f t="shared" si="32"/>
        <v>1.9961142361022234E-2</v>
      </c>
      <c r="BB22">
        <f t="shared" si="33"/>
        <v>1.8268641736030595</v>
      </c>
      <c r="BC22" t="s">
        <v>243</v>
      </c>
      <c r="BD22">
        <v>596</v>
      </c>
      <c r="BE22">
        <f t="shared" si="34"/>
        <v>559.74</v>
      </c>
      <c r="BF22">
        <f t="shared" si="35"/>
        <v>0.56172000186899995</v>
      </c>
      <c r="BG22">
        <f t="shared" si="36"/>
        <v>0.79044745275390105</v>
      </c>
      <c r="BH22">
        <f t="shared" si="37"/>
        <v>0.70657127990775981</v>
      </c>
      <c r="BI22">
        <f t="shared" si="38"/>
        <v>0.8259289539464163</v>
      </c>
      <c r="BJ22">
        <f t="shared" si="39"/>
        <v>1799.94</v>
      </c>
      <c r="BK22">
        <f t="shared" si="40"/>
        <v>1513.1375999537984</v>
      </c>
      <c r="BL22">
        <f t="shared" si="41"/>
        <v>0.84066002197506495</v>
      </c>
      <c r="BM22">
        <f t="shared" si="42"/>
        <v>0.19132004395013</v>
      </c>
      <c r="BN22">
        <v>6</v>
      </c>
      <c r="BO22">
        <v>0.5</v>
      </c>
      <c r="BP22" t="s">
        <v>228</v>
      </c>
      <c r="BQ22">
        <v>1513615287.0999999</v>
      </c>
      <c r="BR22">
        <v>375.18599999999998</v>
      </c>
      <c r="BS22">
        <v>400.02</v>
      </c>
      <c r="BT22">
        <v>18.286100000000001</v>
      </c>
      <c r="BU22">
        <v>13.7501</v>
      </c>
      <c r="BV22">
        <v>700.03700000000003</v>
      </c>
      <c r="BW22">
        <v>101.52500000000001</v>
      </c>
      <c r="BX22">
        <v>2.43074E-2</v>
      </c>
      <c r="BY22">
        <v>27.456499999999998</v>
      </c>
      <c r="BZ22">
        <v>26.411200000000001</v>
      </c>
      <c r="CA22">
        <v>999.9</v>
      </c>
      <c r="CB22">
        <v>9995.6200000000008</v>
      </c>
      <c r="CC22">
        <v>0</v>
      </c>
      <c r="CD22">
        <v>164.30600000000001</v>
      </c>
      <c r="CE22">
        <v>1799.94</v>
      </c>
      <c r="CF22">
        <v>0.977989</v>
      </c>
      <c r="CG22">
        <v>2.20115E-2</v>
      </c>
      <c r="CH22">
        <v>0</v>
      </c>
      <c r="CI22">
        <v>840.17700000000002</v>
      </c>
      <c r="CJ22">
        <v>1.00007</v>
      </c>
      <c r="CK22">
        <v>15398.7</v>
      </c>
      <c r="CL22">
        <v>14643.6</v>
      </c>
      <c r="CM22">
        <v>42.311999999999998</v>
      </c>
      <c r="CN22">
        <v>43.561999999999998</v>
      </c>
      <c r="CO22">
        <v>42.875</v>
      </c>
      <c r="CP22">
        <v>43.311999999999998</v>
      </c>
      <c r="CQ22">
        <v>44.25</v>
      </c>
      <c r="CR22">
        <v>1759.34</v>
      </c>
      <c r="CS22">
        <v>39.6</v>
      </c>
      <c r="CT22">
        <v>0</v>
      </c>
      <c r="CU22">
        <v>159.700000047684</v>
      </c>
      <c r="CV22">
        <v>841.32284615384594</v>
      </c>
      <c r="CW22">
        <v>-4.0073162612625097</v>
      </c>
      <c r="CX22">
        <v>-69.165812091926199</v>
      </c>
      <c r="CY22">
        <v>15408.103846153799</v>
      </c>
      <c r="CZ22">
        <v>15</v>
      </c>
      <c r="DA22">
        <v>100</v>
      </c>
      <c r="DB22">
        <v>100</v>
      </c>
      <c r="DC22">
        <v>-3.5750000000000002</v>
      </c>
      <c r="DD22">
        <v>8.9999999999999993E-3</v>
      </c>
      <c r="DE22">
        <v>2</v>
      </c>
      <c r="DF22">
        <v>400.017</v>
      </c>
      <c r="DG22">
        <v>705.07799999999997</v>
      </c>
      <c r="DH22">
        <v>24.996600000000001</v>
      </c>
      <c r="DI22">
        <v>23.991299999999999</v>
      </c>
      <c r="DJ22">
        <v>30.0002</v>
      </c>
      <c r="DK22">
        <v>23.689499999999999</v>
      </c>
      <c r="DL22">
        <v>23.5794</v>
      </c>
      <c r="DM22">
        <v>25.341200000000001</v>
      </c>
      <c r="DN22">
        <v>47.066200000000002</v>
      </c>
      <c r="DO22">
        <v>0</v>
      </c>
      <c r="DP22">
        <v>25</v>
      </c>
      <c r="DQ22">
        <v>400</v>
      </c>
      <c r="DR22">
        <v>13.598800000000001</v>
      </c>
      <c r="DS22">
        <v>103.297</v>
      </c>
      <c r="DT22">
        <v>100.60299999999999</v>
      </c>
    </row>
    <row r="23" spans="1:124" x14ac:dyDescent="0.15">
      <c r="A23">
        <v>7</v>
      </c>
      <c r="B23">
        <v>1513615409.5999999</v>
      </c>
      <c r="C23">
        <v>793</v>
      </c>
      <c r="D23" t="s">
        <v>244</v>
      </c>
      <c r="E23" t="s">
        <v>224</v>
      </c>
      <c r="F23" t="s">
        <v>224</v>
      </c>
      <c r="G23">
        <v>1513615409.5999999</v>
      </c>
      <c r="H23">
        <f t="shared" si="0"/>
        <v>5.2241506319111114E-3</v>
      </c>
      <c r="I23">
        <f t="shared" si="1"/>
        <v>27.508871714168468</v>
      </c>
      <c r="J23">
        <f t="shared" si="2"/>
        <v>374.70699999999999</v>
      </c>
      <c r="K23">
        <f t="shared" si="3"/>
        <v>239.905215760874</v>
      </c>
      <c r="L23">
        <f t="shared" si="4"/>
        <v>24.363621951724017</v>
      </c>
      <c r="M23">
        <f t="shared" si="5"/>
        <v>38.053443989163704</v>
      </c>
      <c r="N23">
        <f t="shared" si="6"/>
        <v>0.37217935296970139</v>
      </c>
      <c r="O23">
        <f t="shared" si="7"/>
        <v>2.2854012902089544</v>
      </c>
      <c r="P23">
        <f t="shared" si="8"/>
        <v>0.34149217607215587</v>
      </c>
      <c r="Q23">
        <f t="shared" si="9"/>
        <v>0.21597848482625515</v>
      </c>
      <c r="R23">
        <f t="shared" si="10"/>
        <v>289.51261463756373</v>
      </c>
      <c r="S23">
        <f t="shared" si="11"/>
        <v>27.20357303447248</v>
      </c>
      <c r="T23">
        <f t="shared" si="12"/>
        <v>25.5778</v>
      </c>
      <c r="U23">
        <f t="shared" si="13"/>
        <v>3.2908735372300568</v>
      </c>
      <c r="V23">
        <f t="shared" si="14"/>
        <v>50.311888007377192</v>
      </c>
      <c r="W23">
        <f t="shared" si="15"/>
        <v>1.7760379439404399</v>
      </c>
      <c r="X23">
        <f t="shared" si="16"/>
        <v>3.5300562437251828</v>
      </c>
      <c r="Y23">
        <f t="shared" si="17"/>
        <v>1.5148355932896169</v>
      </c>
      <c r="Z23">
        <f t="shared" si="18"/>
        <v>-230.38504286728002</v>
      </c>
      <c r="AA23">
        <f t="shared" si="19"/>
        <v>146.27557013351515</v>
      </c>
      <c r="AB23">
        <f t="shared" si="20"/>
        <v>13.698798266736063</v>
      </c>
      <c r="AC23">
        <f t="shared" si="21"/>
        <v>219.1019401705349</v>
      </c>
      <c r="AD23">
        <v>-4.2143678632556997E-2</v>
      </c>
      <c r="AE23">
        <v>4.7309971254067697E-2</v>
      </c>
      <c r="AF23">
        <v>3.5187138934565998</v>
      </c>
      <c r="AG23">
        <v>293</v>
      </c>
      <c r="AH23">
        <v>42</v>
      </c>
      <c r="AI23">
        <f t="shared" si="22"/>
        <v>1</v>
      </c>
      <c r="AJ23">
        <f t="shared" si="23"/>
        <v>0</v>
      </c>
      <c r="AK23">
        <f t="shared" si="24"/>
        <v>53779.804019327566</v>
      </c>
      <c r="AL23" t="s">
        <v>225</v>
      </c>
      <c r="AM23">
        <v>710.75</v>
      </c>
      <c r="AN23">
        <v>3267.12</v>
      </c>
      <c r="AO23">
        <f t="shared" si="25"/>
        <v>2556.37</v>
      </c>
      <c r="AP23">
        <f t="shared" si="26"/>
        <v>0.78245365949215206</v>
      </c>
      <c r="AQ23">
        <v>-3.2519978685890298</v>
      </c>
      <c r="AR23" t="s">
        <v>245</v>
      </c>
      <c r="AS23">
        <v>829.72723076923103</v>
      </c>
      <c r="AT23">
        <v>1147.6600000000001</v>
      </c>
      <c r="AU23">
        <f t="shared" si="27"/>
        <v>0.2770269672470671</v>
      </c>
      <c r="AV23">
        <v>0.5</v>
      </c>
      <c r="AW23">
        <f t="shared" si="28"/>
        <v>1513.2458999538367</v>
      </c>
      <c r="AX23">
        <f t="shared" si="29"/>
        <v>27.508871714168468</v>
      </c>
      <c r="AY23">
        <f t="shared" si="30"/>
        <v>209.60496118163505</v>
      </c>
      <c r="AZ23">
        <f t="shared" si="31"/>
        <v>0.48556192600595999</v>
      </c>
      <c r="BA23">
        <f t="shared" si="32"/>
        <v>2.0327740246113269E-2</v>
      </c>
      <c r="BB23">
        <f t="shared" si="33"/>
        <v>1.8467664639353119</v>
      </c>
      <c r="BC23" t="s">
        <v>246</v>
      </c>
      <c r="BD23">
        <v>590.4</v>
      </c>
      <c r="BE23">
        <f t="shared" si="34"/>
        <v>557.2600000000001</v>
      </c>
      <c r="BF23">
        <f t="shared" si="35"/>
        <v>0.57052860286180418</v>
      </c>
      <c r="BG23">
        <f t="shared" si="36"/>
        <v>0.79181236737499638</v>
      </c>
      <c r="BH23">
        <f t="shared" si="37"/>
        <v>0.7276848074678286</v>
      </c>
      <c r="BI23">
        <f t="shared" si="38"/>
        <v>0.82908968576536268</v>
      </c>
      <c r="BJ23">
        <f t="shared" si="39"/>
        <v>1800.07</v>
      </c>
      <c r="BK23">
        <f t="shared" si="40"/>
        <v>1513.2458999538367</v>
      </c>
      <c r="BL23">
        <f t="shared" si="41"/>
        <v>0.84065947432812982</v>
      </c>
      <c r="BM23">
        <f t="shared" si="42"/>
        <v>0.19131894865625981</v>
      </c>
      <c r="BN23">
        <v>6</v>
      </c>
      <c r="BO23">
        <v>0.5</v>
      </c>
      <c r="BP23" t="s">
        <v>228</v>
      </c>
      <c r="BQ23">
        <v>1513615409.5999999</v>
      </c>
      <c r="BR23">
        <v>374.70699999999999</v>
      </c>
      <c r="BS23">
        <v>399.96199999999999</v>
      </c>
      <c r="BT23">
        <v>17.488399999999999</v>
      </c>
      <c r="BU23">
        <v>13.0892</v>
      </c>
      <c r="BV23">
        <v>700.053</v>
      </c>
      <c r="BW23">
        <v>101.53</v>
      </c>
      <c r="BX23">
        <v>2.5199099999999999E-2</v>
      </c>
      <c r="BY23">
        <v>26.765000000000001</v>
      </c>
      <c r="BZ23">
        <v>25.5778</v>
      </c>
      <c r="CA23">
        <v>999.9</v>
      </c>
      <c r="CB23">
        <v>10010</v>
      </c>
      <c r="CC23">
        <v>0</v>
      </c>
      <c r="CD23">
        <v>35.552700000000002</v>
      </c>
      <c r="CE23">
        <v>1800.07</v>
      </c>
      <c r="CF23">
        <v>0.97800600000000004</v>
      </c>
      <c r="CG23">
        <v>2.1994E-2</v>
      </c>
      <c r="CH23">
        <v>0</v>
      </c>
      <c r="CI23">
        <v>829.83799999999997</v>
      </c>
      <c r="CJ23">
        <v>1.00007</v>
      </c>
      <c r="CK23">
        <v>15188</v>
      </c>
      <c r="CL23">
        <v>14644.7</v>
      </c>
      <c r="CM23">
        <v>41.875</v>
      </c>
      <c r="CN23">
        <v>42.75</v>
      </c>
      <c r="CO23">
        <v>42.436999999999998</v>
      </c>
      <c r="CP23">
        <v>42.5</v>
      </c>
      <c r="CQ23">
        <v>43.75</v>
      </c>
      <c r="CR23">
        <v>1759.5</v>
      </c>
      <c r="CS23">
        <v>39.57</v>
      </c>
      <c r="CT23">
        <v>0</v>
      </c>
      <c r="CU23">
        <v>122.200000047684</v>
      </c>
      <c r="CV23">
        <v>829.72723076923103</v>
      </c>
      <c r="CW23">
        <v>1.54837605781452</v>
      </c>
      <c r="CX23">
        <v>-10.591452903906999</v>
      </c>
      <c r="CY23">
        <v>15185.4461538462</v>
      </c>
      <c r="CZ23">
        <v>15</v>
      </c>
      <c r="DA23">
        <v>100</v>
      </c>
      <c r="DB23">
        <v>100</v>
      </c>
      <c r="DC23">
        <v>-3.6019999999999999</v>
      </c>
      <c r="DD23">
        <v>2E-3</v>
      </c>
      <c r="DE23">
        <v>2</v>
      </c>
      <c r="DF23">
        <v>400.12700000000001</v>
      </c>
      <c r="DG23">
        <v>703.61900000000003</v>
      </c>
      <c r="DH23">
        <v>24.9969</v>
      </c>
      <c r="DI23">
        <v>23.894400000000001</v>
      </c>
      <c r="DJ23">
        <v>29.9998</v>
      </c>
      <c r="DK23">
        <v>23.6858</v>
      </c>
      <c r="DL23">
        <v>23.583600000000001</v>
      </c>
      <c r="DM23">
        <v>25.306799999999999</v>
      </c>
      <c r="DN23">
        <v>50.294199999999996</v>
      </c>
      <c r="DO23">
        <v>0</v>
      </c>
      <c r="DP23">
        <v>25</v>
      </c>
      <c r="DQ23">
        <v>400</v>
      </c>
      <c r="DR23">
        <v>13.022600000000001</v>
      </c>
      <c r="DS23">
        <v>103.307</v>
      </c>
      <c r="DT23">
        <v>100.614</v>
      </c>
    </row>
    <row r="24" spans="1:124" x14ac:dyDescent="0.15">
      <c r="A24">
        <v>8</v>
      </c>
      <c r="B24">
        <v>1513615565.5999999</v>
      </c>
      <c r="C24">
        <v>949</v>
      </c>
      <c r="D24" t="s">
        <v>247</v>
      </c>
      <c r="E24" t="s">
        <v>224</v>
      </c>
      <c r="F24" t="s">
        <v>224</v>
      </c>
      <c r="G24">
        <v>1513615565.5999999</v>
      </c>
      <c r="H24">
        <f t="shared" si="0"/>
        <v>5.2157870313324544E-3</v>
      </c>
      <c r="I24">
        <f t="shared" si="1"/>
        <v>40.910188872375052</v>
      </c>
      <c r="J24">
        <f t="shared" si="2"/>
        <v>562.41</v>
      </c>
      <c r="K24">
        <f t="shared" si="3"/>
        <v>363.19446764275142</v>
      </c>
      <c r="L24">
        <f t="shared" si="4"/>
        <v>36.881425772253735</v>
      </c>
      <c r="M24">
        <f t="shared" si="5"/>
        <v>57.111229703466002</v>
      </c>
      <c r="N24">
        <f t="shared" si="6"/>
        <v>0.37497974909856235</v>
      </c>
      <c r="O24">
        <f t="shared" si="7"/>
        <v>2.2833673622878914</v>
      </c>
      <c r="P24">
        <f t="shared" si="8"/>
        <v>0.34382444579005877</v>
      </c>
      <c r="Q24">
        <f t="shared" si="9"/>
        <v>0.21747333779135369</v>
      </c>
      <c r="R24">
        <f t="shared" si="10"/>
        <v>289.47806462047947</v>
      </c>
      <c r="S24">
        <f t="shared" si="11"/>
        <v>27.020082498580837</v>
      </c>
      <c r="T24">
        <f t="shared" si="12"/>
        <v>25.361599999999999</v>
      </c>
      <c r="U24">
        <f t="shared" si="13"/>
        <v>3.2488750514203297</v>
      </c>
      <c r="V24">
        <f t="shared" si="14"/>
        <v>50.015340147854978</v>
      </c>
      <c r="W24">
        <f t="shared" si="15"/>
        <v>1.74629915201994</v>
      </c>
      <c r="X24">
        <f t="shared" si="16"/>
        <v>3.4915270932028917</v>
      </c>
      <c r="Y24">
        <f t="shared" si="17"/>
        <v>1.5025758994003897</v>
      </c>
      <c r="Z24">
        <f t="shared" si="18"/>
        <v>-230.01620808176125</v>
      </c>
      <c r="AA24">
        <f t="shared" si="19"/>
        <v>149.81379680380437</v>
      </c>
      <c r="AB24">
        <f t="shared" si="20"/>
        <v>14.014328671799763</v>
      </c>
      <c r="AC24">
        <f t="shared" si="21"/>
        <v>223.28998201432236</v>
      </c>
      <c r="AD24">
        <v>-4.2088149687814699E-2</v>
      </c>
      <c r="AE24">
        <v>4.7247635148991697E-2</v>
      </c>
      <c r="AF24">
        <v>3.5150549401552702</v>
      </c>
      <c r="AG24">
        <v>295</v>
      </c>
      <c r="AH24">
        <v>42</v>
      </c>
      <c r="AI24">
        <f t="shared" si="22"/>
        <v>1</v>
      </c>
      <c r="AJ24">
        <f t="shared" si="23"/>
        <v>0</v>
      </c>
      <c r="AK24">
        <f t="shared" si="24"/>
        <v>53745.112139596989</v>
      </c>
      <c r="AL24" t="s">
        <v>225</v>
      </c>
      <c r="AM24">
        <v>710.75</v>
      </c>
      <c r="AN24">
        <v>3267.12</v>
      </c>
      <c r="AO24">
        <f t="shared" si="25"/>
        <v>2556.37</v>
      </c>
      <c r="AP24">
        <f t="shared" si="26"/>
        <v>0.78245365949215206</v>
      </c>
      <c r="AQ24">
        <v>-3.2519978685890298</v>
      </c>
      <c r="AR24" t="s">
        <v>248</v>
      </c>
      <c r="AS24">
        <v>962.80200000000002</v>
      </c>
      <c r="AT24">
        <v>1410.62</v>
      </c>
      <c r="AU24">
        <f t="shared" si="27"/>
        <v>0.31746182529667799</v>
      </c>
      <c r="AV24">
        <v>0.5</v>
      </c>
      <c r="AW24">
        <f t="shared" si="28"/>
        <v>1513.0613999538195</v>
      </c>
      <c r="AX24">
        <f t="shared" si="29"/>
        <v>40.910188872375052</v>
      </c>
      <c r="AY24">
        <f t="shared" si="30"/>
        <v>240.16961690764325</v>
      </c>
      <c r="AZ24">
        <f t="shared" si="31"/>
        <v>0.54558988246303042</v>
      </c>
      <c r="BA24">
        <f t="shared" si="32"/>
        <v>2.9187306438662679E-2</v>
      </c>
      <c r="BB24">
        <f t="shared" si="33"/>
        <v>1.316087961321972</v>
      </c>
      <c r="BC24" t="s">
        <v>249</v>
      </c>
      <c r="BD24">
        <v>641</v>
      </c>
      <c r="BE24">
        <f t="shared" si="34"/>
        <v>769.61999999999989</v>
      </c>
      <c r="BF24">
        <f t="shared" si="35"/>
        <v>0.58186897429900464</v>
      </c>
      <c r="BG24">
        <f t="shared" si="36"/>
        <v>0.70693646901131713</v>
      </c>
      <c r="BH24">
        <f t="shared" si="37"/>
        <v>0.63985883092574325</v>
      </c>
      <c r="BI24">
        <f t="shared" si="38"/>
        <v>0.72622507696460215</v>
      </c>
      <c r="BJ24">
        <f t="shared" si="39"/>
        <v>1799.85</v>
      </c>
      <c r="BK24">
        <f t="shared" si="40"/>
        <v>1513.0613999538195</v>
      </c>
      <c r="BL24">
        <f t="shared" si="41"/>
        <v>0.84065972161781233</v>
      </c>
      <c r="BM24">
        <f t="shared" si="42"/>
        <v>0.19131944323562461</v>
      </c>
      <c r="BN24">
        <v>6</v>
      </c>
      <c r="BO24">
        <v>0.5</v>
      </c>
      <c r="BP24" t="s">
        <v>228</v>
      </c>
      <c r="BQ24">
        <v>1513615565.5999999</v>
      </c>
      <c r="BR24">
        <v>562.41</v>
      </c>
      <c r="BS24">
        <v>599.99199999999996</v>
      </c>
      <c r="BT24">
        <v>17.196899999999999</v>
      </c>
      <c r="BU24">
        <v>12.802899999999999</v>
      </c>
      <c r="BV24">
        <v>699.96699999999998</v>
      </c>
      <c r="BW24">
        <v>101.523</v>
      </c>
      <c r="BX24">
        <v>2.43226E-2</v>
      </c>
      <c r="BY24">
        <v>26.578600000000002</v>
      </c>
      <c r="BZ24">
        <v>25.361599999999999</v>
      </c>
      <c r="CA24">
        <v>999.9</v>
      </c>
      <c r="CB24">
        <v>9997.5</v>
      </c>
      <c r="CC24">
        <v>0</v>
      </c>
      <c r="CD24">
        <v>346.57400000000001</v>
      </c>
      <c r="CE24">
        <v>1799.85</v>
      </c>
      <c r="CF24">
        <v>0.97799599999999998</v>
      </c>
      <c r="CG24">
        <v>2.2004200000000002E-2</v>
      </c>
      <c r="CH24">
        <v>0</v>
      </c>
      <c r="CI24">
        <v>964.18700000000001</v>
      </c>
      <c r="CJ24">
        <v>1.00007</v>
      </c>
      <c r="CK24">
        <v>17617.900000000001</v>
      </c>
      <c r="CL24">
        <v>14642.9</v>
      </c>
      <c r="CM24">
        <v>41.311999999999998</v>
      </c>
      <c r="CN24">
        <v>42</v>
      </c>
      <c r="CO24">
        <v>41.875</v>
      </c>
      <c r="CP24">
        <v>41.686999999999998</v>
      </c>
      <c r="CQ24">
        <v>43.125</v>
      </c>
      <c r="CR24">
        <v>1759.27</v>
      </c>
      <c r="CS24">
        <v>39.58</v>
      </c>
      <c r="CT24">
        <v>0</v>
      </c>
      <c r="CU24">
        <v>155.200000047684</v>
      </c>
      <c r="CV24">
        <v>962.80200000000002</v>
      </c>
      <c r="CW24">
        <v>7.8442393434692201</v>
      </c>
      <c r="CX24">
        <v>189.88376073421799</v>
      </c>
      <c r="CY24">
        <v>17598.857692307702</v>
      </c>
      <c r="CZ24">
        <v>15</v>
      </c>
      <c r="DA24">
        <v>100</v>
      </c>
      <c r="DB24">
        <v>100</v>
      </c>
      <c r="DC24">
        <v>-3.7869999999999999</v>
      </c>
      <c r="DD24">
        <v>-5.0000000000000001E-3</v>
      </c>
      <c r="DE24">
        <v>2</v>
      </c>
      <c r="DF24">
        <v>397.74299999999999</v>
      </c>
      <c r="DG24">
        <v>702.85</v>
      </c>
      <c r="DH24">
        <v>25.000800000000002</v>
      </c>
      <c r="DI24">
        <v>23.810600000000001</v>
      </c>
      <c r="DJ24">
        <v>30.0001</v>
      </c>
      <c r="DK24">
        <v>23.656500000000001</v>
      </c>
      <c r="DL24">
        <v>23.571100000000001</v>
      </c>
      <c r="DM24">
        <v>35.091200000000001</v>
      </c>
      <c r="DN24">
        <v>52.548999999999999</v>
      </c>
      <c r="DO24">
        <v>0</v>
      </c>
      <c r="DP24">
        <v>25</v>
      </c>
      <c r="DQ24">
        <v>600</v>
      </c>
      <c r="DR24">
        <v>12.7456</v>
      </c>
      <c r="DS24">
        <v>103.32</v>
      </c>
      <c r="DT24">
        <v>100.626</v>
      </c>
    </row>
    <row r="25" spans="1:124" x14ac:dyDescent="0.15">
      <c r="A25">
        <v>9</v>
      </c>
      <c r="B25">
        <v>1513615700.5999999</v>
      </c>
      <c r="C25">
        <v>1084</v>
      </c>
      <c r="D25" t="s">
        <v>250</v>
      </c>
      <c r="E25" t="s">
        <v>224</v>
      </c>
      <c r="F25" t="s">
        <v>224</v>
      </c>
      <c r="G25">
        <v>1513615700.5999999</v>
      </c>
      <c r="H25">
        <f t="shared" si="0"/>
        <v>5.3946916694726952E-3</v>
      </c>
      <c r="I25">
        <f t="shared" si="1"/>
        <v>50.139334205993876</v>
      </c>
      <c r="J25">
        <f t="shared" si="2"/>
        <v>753.529</v>
      </c>
      <c r="K25">
        <f t="shared" si="3"/>
        <v>506.34639796351371</v>
      </c>
      <c r="L25">
        <f t="shared" si="4"/>
        <v>51.415270898744055</v>
      </c>
      <c r="M25">
        <f t="shared" si="5"/>
        <v>76.514610987420212</v>
      </c>
      <c r="N25">
        <f t="shared" si="6"/>
        <v>0.37332649688512171</v>
      </c>
      <c r="O25">
        <f t="shared" si="7"/>
        <v>2.2846331133034239</v>
      </c>
      <c r="P25">
        <f t="shared" si="8"/>
        <v>0.34244879612209711</v>
      </c>
      <c r="Q25">
        <f t="shared" si="9"/>
        <v>0.2165915134070599</v>
      </c>
      <c r="R25">
        <f t="shared" si="10"/>
        <v>289.52012218583337</v>
      </c>
      <c r="S25">
        <f t="shared" si="11"/>
        <v>27.409374740130723</v>
      </c>
      <c r="T25">
        <f t="shared" si="12"/>
        <v>25.8553</v>
      </c>
      <c r="U25">
        <f t="shared" si="13"/>
        <v>3.3454745752844577</v>
      </c>
      <c r="V25">
        <f t="shared" si="14"/>
        <v>49.830218939663823</v>
      </c>
      <c r="W25">
        <f t="shared" si="15"/>
        <v>1.7862808606520801</v>
      </c>
      <c r="X25">
        <f t="shared" si="16"/>
        <v>3.5847341205042098</v>
      </c>
      <c r="Y25">
        <f t="shared" si="17"/>
        <v>1.5591937146323775</v>
      </c>
      <c r="Z25">
        <f t="shared" si="18"/>
        <v>-237.90590262374587</v>
      </c>
      <c r="AA25">
        <f t="shared" si="19"/>
        <v>144.25569724164978</v>
      </c>
      <c r="AB25">
        <f t="shared" si="20"/>
        <v>13.550731314913607</v>
      </c>
      <c r="AC25">
        <f t="shared" si="21"/>
        <v>209.42064811865089</v>
      </c>
      <c r="AD25">
        <v>-4.21227008925254E-2</v>
      </c>
      <c r="AE25">
        <v>4.7286421903131301E-2</v>
      </c>
      <c r="AF25">
        <v>3.5173318140155501</v>
      </c>
      <c r="AG25">
        <v>296</v>
      </c>
      <c r="AH25">
        <v>42</v>
      </c>
      <c r="AI25">
        <f t="shared" si="22"/>
        <v>1</v>
      </c>
      <c r="AJ25">
        <f t="shared" si="23"/>
        <v>0</v>
      </c>
      <c r="AK25">
        <f t="shared" si="24"/>
        <v>53707.021059460611</v>
      </c>
      <c r="AL25" t="s">
        <v>225</v>
      </c>
      <c r="AM25">
        <v>710.75</v>
      </c>
      <c r="AN25">
        <v>3267.12</v>
      </c>
      <c r="AO25">
        <f t="shared" si="25"/>
        <v>2556.37</v>
      </c>
      <c r="AP25">
        <f t="shared" si="26"/>
        <v>0.78245365949215206</v>
      </c>
      <c r="AQ25">
        <v>-3.2519978685890298</v>
      </c>
      <c r="AR25" t="s">
        <v>251</v>
      </c>
      <c r="AS25">
        <v>1035.3276923076901</v>
      </c>
      <c r="AT25">
        <v>1578.69</v>
      </c>
      <c r="AU25">
        <f t="shared" si="27"/>
        <v>0.34418556378536003</v>
      </c>
      <c r="AV25">
        <v>0.5</v>
      </c>
      <c r="AW25">
        <f t="shared" si="28"/>
        <v>1513.2800999538142</v>
      </c>
      <c r="AX25">
        <f t="shared" si="29"/>
        <v>50.139334205993876</v>
      </c>
      <c r="AY25">
        <f t="shared" si="30"/>
        <v>260.42458218388475</v>
      </c>
      <c r="AZ25">
        <f t="shared" si="31"/>
        <v>0.56926312322241857</v>
      </c>
      <c r="BA25">
        <f t="shared" si="32"/>
        <v>3.5281856991453482E-2</v>
      </c>
      <c r="BB25">
        <f t="shared" si="33"/>
        <v>1.0695133306728994</v>
      </c>
      <c r="BC25" t="s">
        <v>252</v>
      </c>
      <c r="BD25">
        <v>680</v>
      </c>
      <c r="BE25">
        <f t="shared" si="34"/>
        <v>898.69</v>
      </c>
      <c r="BF25">
        <f t="shared" si="35"/>
        <v>0.60461594954023068</v>
      </c>
      <c r="BG25">
        <f t="shared" si="36"/>
        <v>0.65262917839141588</v>
      </c>
      <c r="BH25">
        <f t="shared" si="37"/>
        <v>0.62603671646923742</v>
      </c>
      <c r="BI25">
        <f t="shared" si="38"/>
        <v>0.66047950805243372</v>
      </c>
      <c r="BJ25">
        <f t="shared" si="39"/>
        <v>1800.11</v>
      </c>
      <c r="BK25">
        <f t="shared" si="40"/>
        <v>1513.2800999538142</v>
      </c>
      <c r="BL25">
        <f t="shared" si="41"/>
        <v>0.84065979298699212</v>
      </c>
      <c r="BM25">
        <f t="shared" si="42"/>
        <v>0.19131958597398435</v>
      </c>
      <c r="BN25">
        <v>6</v>
      </c>
      <c r="BO25">
        <v>0.5</v>
      </c>
      <c r="BP25" t="s">
        <v>228</v>
      </c>
      <c r="BQ25">
        <v>1513615700.5999999</v>
      </c>
      <c r="BR25">
        <v>753.529</v>
      </c>
      <c r="BS25">
        <v>799.98400000000004</v>
      </c>
      <c r="BT25">
        <v>17.5916</v>
      </c>
      <c r="BU25">
        <v>13.0495</v>
      </c>
      <c r="BV25">
        <v>700.08900000000006</v>
      </c>
      <c r="BW25">
        <v>101.518</v>
      </c>
      <c r="BX25">
        <v>2.3693800000000001E-2</v>
      </c>
      <c r="BY25">
        <v>27.026499999999999</v>
      </c>
      <c r="BZ25">
        <v>25.8553</v>
      </c>
      <c r="CA25">
        <v>999.9</v>
      </c>
      <c r="CB25">
        <v>10006.200000000001</v>
      </c>
      <c r="CC25">
        <v>0</v>
      </c>
      <c r="CD25">
        <v>357.59199999999998</v>
      </c>
      <c r="CE25">
        <v>1800.11</v>
      </c>
      <c r="CF25">
        <v>0.97799599999999998</v>
      </c>
      <c r="CG25">
        <v>2.2004200000000002E-2</v>
      </c>
      <c r="CH25">
        <v>0</v>
      </c>
      <c r="CI25">
        <v>1036.3900000000001</v>
      </c>
      <c r="CJ25">
        <v>1.00007</v>
      </c>
      <c r="CK25">
        <v>19086</v>
      </c>
      <c r="CL25">
        <v>14645.1</v>
      </c>
      <c r="CM25">
        <v>41.25</v>
      </c>
      <c r="CN25">
        <v>42.25</v>
      </c>
      <c r="CO25">
        <v>41.75</v>
      </c>
      <c r="CP25">
        <v>41.811999999999998</v>
      </c>
      <c r="CQ25">
        <v>43.061999999999998</v>
      </c>
      <c r="CR25">
        <v>1759.52</v>
      </c>
      <c r="CS25">
        <v>39.590000000000003</v>
      </c>
      <c r="CT25">
        <v>0</v>
      </c>
      <c r="CU25">
        <v>134.5</v>
      </c>
      <c r="CV25">
        <v>1035.3276923076901</v>
      </c>
      <c r="CW25">
        <v>8.8369230669882004</v>
      </c>
      <c r="CX25">
        <v>467.24444425117002</v>
      </c>
      <c r="CY25">
        <v>19045.080769230801</v>
      </c>
      <c r="CZ25">
        <v>15</v>
      </c>
      <c r="DA25">
        <v>100</v>
      </c>
      <c r="DB25">
        <v>100</v>
      </c>
      <c r="DC25">
        <v>-4.2279999999999998</v>
      </c>
      <c r="DD25">
        <v>-1.2999999999999999E-2</v>
      </c>
      <c r="DE25">
        <v>2</v>
      </c>
      <c r="DF25">
        <v>396.51900000000001</v>
      </c>
      <c r="DG25">
        <v>702.87699999999995</v>
      </c>
      <c r="DH25">
        <v>25.001799999999999</v>
      </c>
      <c r="DI25">
        <v>23.846699999999998</v>
      </c>
      <c r="DJ25">
        <v>30</v>
      </c>
      <c r="DK25">
        <v>23.685300000000002</v>
      </c>
      <c r="DL25">
        <v>23.593399999999999</v>
      </c>
      <c r="DM25">
        <v>44.305700000000002</v>
      </c>
      <c r="DN25">
        <v>50.595500000000001</v>
      </c>
      <c r="DO25">
        <v>0</v>
      </c>
      <c r="DP25">
        <v>25</v>
      </c>
      <c r="DQ25">
        <v>800</v>
      </c>
      <c r="DR25">
        <v>13.0809</v>
      </c>
      <c r="DS25">
        <v>103.31699999999999</v>
      </c>
      <c r="DT25">
        <v>100.62</v>
      </c>
    </row>
    <row r="26" spans="1:124" x14ac:dyDescent="0.15">
      <c r="A26">
        <v>10</v>
      </c>
      <c r="B26">
        <v>1513615830.5999999</v>
      </c>
      <c r="C26">
        <v>1214</v>
      </c>
      <c r="D26" t="s">
        <v>253</v>
      </c>
      <c r="E26" t="s">
        <v>224</v>
      </c>
      <c r="F26" t="s">
        <v>224</v>
      </c>
      <c r="G26">
        <v>1513615830.5999999</v>
      </c>
      <c r="H26">
        <f t="shared" si="0"/>
        <v>5.4908415542254049E-3</v>
      </c>
      <c r="I26">
        <f t="shared" si="1"/>
        <v>55.386598384911281</v>
      </c>
      <c r="J26">
        <f t="shared" si="2"/>
        <v>948.00199999999995</v>
      </c>
      <c r="K26">
        <f t="shared" si="3"/>
        <v>665.60439814931806</v>
      </c>
      <c r="L26">
        <f t="shared" si="4"/>
        <v>67.587575761672227</v>
      </c>
      <c r="M26">
        <f t="shared" si="5"/>
        <v>96.263121420725597</v>
      </c>
      <c r="N26">
        <f t="shared" si="6"/>
        <v>0.36444956386478777</v>
      </c>
      <c r="O26">
        <f t="shared" si="7"/>
        <v>2.2871600924651636</v>
      </c>
      <c r="P26">
        <f t="shared" si="8"/>
        <v>0.33499049383039159</v>
      </c>
      <c r="Q26">
        <f t="shared" si="9"/>
        <v>0.21181704987742966</v>
      </c>
      <c r="R26">
        <f t="shared" si="10"/>
        <v>289.49083255084923</v>
      </c>
      <c r="S26">
        <f t="shared" si="11"/>
        <v>27.731441731240146</v>
      </c>
      <c r="T26">
        <f t="shared" si="12"/>
        <v>26.340499999999999</v>
      </c>
      <c r="U26">
        <f t="shared" si="13"/>
        <v>3.4428458772006003</v>
      </c>
      <c r="V26">
        <f t="shared" si="14"/>
        <v>49.770665763428489</v>
      </c>
      <c r="W26">
        <f t="shared" si="15"/>
        <v>1.8215929517854799</v>
      </c>
      <c r="X26">
        <f t="shared" si="16"/>
        <v>3.6599730460587634</v>
      </c>
      <c r="Y26">
        <f t="shared" si="17"/>
        <v>1.6212529254151204</v>
      </c>
      <c r="Z26">
        <f t="shared" si="18"/>
        <v>-242.14611254134036</v>
      </c>
      <c r="AA26">
        <f t="shared" si="19"/>
        <v>128.26225097616248</v>
      </c>
      <c r="AB26">
        <f t="shared" si="20"/>
        <v>12.085733795285828</v>
      </c>
      <c r="AC26">
        <f t="shared" si="21"/>
        <v>187.69270478095717</v>
      </c>
      <c r="AD26">
        <v>-4.2191733956465298E-2</v>
      </c>
      <c r="AE26">
        <v>4.7363917565032401E-2</v>
      </c>
      <c r="AF26">
        <v>3.5218790095077201</v>
      </c>
      <c r="AG26">
        <v>295</v>
      </c>
      <c r="AH26">
        <v>42</v>
      </c>
      <c r="AI26">
        <f t="shared" si="22"/>
        <v>1</v>
      </c>
      <c r="AJ26">
        <f t="shared" si="23"/>
        <v>0</v>
      </c>
      <c r="AK26">
        <f t="shared" si="24"/>
        <v>53728.000979839118</v>
      </c>
      <c r="AL26" t="s">
        <v>225</v>
      </c>
      <c r="AM26">
        <v>710.75</v>
      </c>
      <c r="AN26">
        <v>3267.12</v>
      </c>
      <c r="AO26">
        <f t="shared" si="25"/>
        <v>2556.37</v>
      </c>
      <c r="AP26">
        <f t="shared" si="26"/>
        <v>0.78245365949215206</v>
      </c>
      <c r="AQ26">
        <v>-3.2519978685890298</v>
      </c>
      <c r="AR26" t="s">
        <v>254</v>
      </c>
      <c r="AS26">
        <v>1045.23730769231</v>
      </c>
      <c r="AT26">
        <v>1622.84</v>
      </c>
      <c r="AU26">
        <f t="shared" si="27"/>
        <v>0.35592091167810136</v>
      </c>
      <c r="AV26">
        <v>0.5</v>
      </c>
      <c r="AW26">
        <f t="shared" si="28"/>
        <v>1513.1285999538215</v>
      </c>
      <c r="AX26">
        <f t="shared" si="29"/>
        <v>55.386598384911281</v>
      </c>
      <c r="AY26">
        <f t="shared" si="30"/>
        <v>269.27705539088663</v>
      </c>
      <c r="AZ26">
        <f t="shared" si="31"/>
        <v>0.58172093367183453</v>
      </c>
      <c r="BA26">
        <f t="shared" si="32"/>
        <v>3.8753213874412176E-2</v>
      </c>
      <c r="BB26">
        <f t="shared" si="33"/>
        <v>1.0132114071627518</v>
      </c>
      <c r="BC26" t="s">
        <v>255</v>
      </c>
      <c r="BD26">
        <v>678.8</v>
      </c>
      <c r="BE26">
        <f t="shared" si="34"/>
        <v>944.04</v>
      </c>
      <c r="BF26">
        <f t="shared" si="35"/>
        <v>0.61184133332029356</v>
      </c>
      <c r="BG26">
        <f t="shared" si="36"/>
        <v>0.63526920937132969</v>
      </c>
      <c r="BH26">
        <f t="shared" si="37"/>
        <v>0.63327379130095718</v>
      </c>
      <c r="BI26">
        <f t="shared" si="38"/>
        <v>0.64320892515559169</v>
      </c>
      <c r="BJ26">
        <f t="shared" si="39"/>
        <v>1799.93</v>
      </c>
      <c r="BK26">
        <f t="shared" si="40"/>
        <v>1513.1285999538215</v>
      </c>
      <c r="BL26">
        <f t="shared" si="41"/>
        <v>0.84065969229571236</v>
      </c>
      <c r="BM26">
        <f t="shared" si="42"/>
        <v>0.19131938459142472</v>
      </c>
      <c r="BN26">
        <v>6</v>
      </c>
      <c r="BO26">
        <v>0.5</v>
      </c>
      <c r="BP26" t="s">
        <v>228</v>
      </c>
      <c r="BQ26">
        <v>1513615830.5999999</v>
      </c>
      <c r="BR26">
        <v>948.00199999999995</v>
      </c>
      <c r="BS26">
        <v>999.93</v>
      </c>
      <c r="BT26">
        <v>17.9391</v>
      </c>
      <c r="BU26">
        <v>13.3178</v>
      </c>
      <c r="BV26">
        <v>700.10699999999997</v>
      </c>
      <c r="BW26">
        <v>101.51900000000001</v>
      </c>
      <c r="BX26">
        <v>2.4162800000000002E-2</v>
      </c>
      <c r="BY26">
        <v>27.380700000000001</v>
      </c>
      <c r="BZ26">
        <v>26.340499999999999</v>
      </c>
      <c r="CA26">
        <v>999.9</v>
      </c>
      <c r="CB26">
        <v>10022.5</v>
      </c>
      <c r="CC26">
        <v>0</v>
      </c>
      <c r="CD26">
        <v>362.66500000000002</v>
      </c>
      <c r="CE26">
        <v>1799.93</v>
      </c>
      <c r="CF26">
        <v>0.97799899999999995</v>
      </c>
      <c r="CG26">
        <v>2.2000800000000001E-2</v>
      </c>
      <c r="CH26">
        <v>0</v>
      </c>
      <c r="CI26">
        <v>1045.1199999999999</v>
      </c>
      <c r="CJ26">
        <v>1.00007</v>
      </c>
      <c r="CK26">
        <v>19375.2</v>
      </c>
      <c r="CL26">
        <v>14643.6</v>
      </c>
      <c r="CM26">
        <v>41.375</v>
      </c>
      <c r="CN26">
        <v>42.75</v>
      </c>
      <c r="CO26">
        <v>41.936999999999998</v>
      </c>
      <c r="CP26">
        <v>42.125</v>
      </c>
      <c r="CQ26">
        <v>43.311999999999998</v>
      </c>
      <c r="CR26">
        <v>1759.35</v>
      </c>
      <c r="CS26">
        <v>39.58</v>
      </c>
      <c r="CT26">
        <v>0</v>
      </c>
      <c r="CU26">
        <v>129.799999952316</v>
      </c>
      <c r="CV26">
        <v>1045.23730769231</v>
      </c>
      <c r="CW26">
        <v>-2.3545298952537999</v>
      </c>
      <c r="CX26">
        <v>-25.9555554296096</v>
      </c>
      <c r="CY26">
        <v>19364.900000000001</v>
      </c>
      <c r="CZ26">
        <v>15</v>
      </c>
      <c r="DA26">
        <v>100</v>
      </c>
      <c r="DB26">
        <v>100</v>
      </c>
      <c r="DC26">
        <v>-4.5220000000000002</v>
      </c>
      <c r="DD26">
        <v>-1E-3</v>
      </c>
      <c r="DE26">
        <v>2</v>
      </c>
      <c r="DF26">
        <v>398.30200000000002</v>
      </c>
      <c r="DG26">
        <v>704.54600000000005</v>
      </c>
      <c r="DH26">
        <v>25.001300000000001</v>
      </c>
      <c r="DI26">
        <v>23.816700000000001</v>
      </c>
      <c r="DJ26">
        <v>30.0001</v>
      </c>
      <c r="DK26">
        <v>23.670500000000001</v>
      </c>
      <c r="DL26">
        <v>23.577300000000001</v>
      </c>
      <c r="DM26">
        <v>53.076099999999997</v>
      </c>
      <c r="DN26">
        <v>48.035499999999999</v>
      </c>
      <c r="DO26">
        <v>0</v>
      </c>
      <c r="DP26">
        <v>25</v>
      </c>
      <c r="DQ26">
        <v>1000</v>
      </c>
      <c r="DR26">
        <v>13.4048</v>
      </c>
      <c r="DS26">
        <v>103.318</v>
      </c>
      <c r="DT26">
        <v>100.623</v>
      </c>
    </row>
    <row r="27" spans="1:124" x14ac:dyDescent="0.15">
      <c r="A27">
        <v>11</v>
      </c>
      <c r="B27">
        <v>1513615939.5999999</v>
      </c>
      <c r="C27">
        <v>1323</v>
      </c>
      <c r="D27" t="s">
        <v>256</v>
      </c>
      <c r="E27" t="s">
        <v>224</v>
      </c>
      <c r="F27" t="s">
        <v>224</v>
      </c>
      <c r="G27">
        <v>1513615939.5999999</v>
      </c>
      <c r="H27">
        <f t="shared" si="0"/>
        <v>5.3860368034425263E-3</v>
      </c>
      <c r="I27">
        <f t="shared" si="1"/>
        <v>58.066275114127563</v>
      </c>
      <c r="J27">
        <f t="shared" si="2"/>
        <v>1144.98</v>
      </c>
      <c r="K27">
        <f t="shared" si="3"/>
        <v>835.18785388259334</v>
      </c>
      <c r="L27">
        <f t="shared" si="4"/>
        <v>84.811974726717054</v>
      </c>
      <c r="M27">
        <f t="shared" si="5"/>
        <v>116.270865735372</v>
      </c>
      <c r="N27">
        <f t="shared" si="6"/>
        <v>0.35121767543671445</v>
      </c>
      <c r="O27">
        <f t="shared" si="7"/>
        <v>2.2880060940923181</v>
      </c>
      <c r="P27">
        <f t="shared" si="8"/>
        <v>0.32378193378617731</v>
      </c>
      <c r="Q27">
        <f t="shared" si="9"/>
        <v>0.20464980916302189</v>
      </c>
      <c r="R27">
        <f t="shared" si="10"/>
        <v>289.49665472454507</v>
      </c>
      <c r="S27">
        <f t="shared" si="11"/>
        <v>27.929640362436611</v>
      </c>
      <c r="T27">
        <f t="shared" si="12"/>
        <v>26.567499999999999</v>
      </c>
      <c r="U27">
        <f t="shared" si="13"/>
        <v>3.4892443361371885</v>
      </c>
      <c r="V27">
        <f t="shared" si="14"/>
        <v>49.911363536050054</v>
      </c>
      <c r="W27">
        <f t="shared" si="15"/>
        <v>1.8443724771775001</v>
      </c>
      <c r="X27">
        <f t="shared" si="16"/>
        <v>3.6952957132604562</v>
      </c>
      <c r="Y27">
        <f t="shared" si="17"/>
        <v>1.6448718589596885</v>
      </c>
      <c r="Z27">
        <f t="shared" si="18"/>
        <v>-237.52422303181541</v>
      </c>
      <c r="AA27">
        <f t="shared" si="19"/>
        <v>120.55091719554022</v>
      </c>
      <c r="AB27">
        <f t="shared" si="20"/>
        <v>11.377145164783929</v>
      </c>
      <c r="AC27">
        <f t="shared" si="21"/>
        <v>183.90049405305382</v>
      </c>
      <c r="AD27">
        <v>-4.2214861522529602E-2</v>
      </c>
      <c r="AE27">
        <v>4.7389880284025701E-2</v>
      </c>
      <c r="AF27">
        <v>3.5234018271992298</v>
      </c>
      <c r="AG27">
        <v>294</v>
      </c>
      <c r="AH27">
        <v>42</v>
      </c>
      <c r="AI27">
        <f t="shared" si="22"/>
        <v>1</v>
      </c>
      <c r="AJ27">
        <f t="shared" si="23"/>
        <v>0</v>
      </c>
      <c r="AK27">
        <f t="shared" si="24"/>
        <v>53726.988810451512</v>
      </c>
      <c r="AL27" t="s">
        <v>225</v>
      </c>
      <c r="AM27">
        <v>710.75</v>
      </c>
      <c r="AN27">
        <v>3267.12</v>
      </c>
      <c r="AO27">
        <f t="shared" si="25"/>
        <v>2556.37</v>
      </c>
      <c r="AP27">
        <f t="shared" si="26"/>
        <v>0.78245365949215206</v>
      </c>
      <c r="AQ27">
        <v>-3.2519978685890298</v>
      </c>
      <c r="AR27" t="s">
        <v>257</v>
      </c>
      <c r="AS27">
        <v>1024.93038461538</v>
      </c>
      <c r="AT27">
        <v>1594.49</v>
      </c>
      <c r="AU27">
        <f t="shared" si="27"/>
        <v>0.35720488393443672</v>
      </c>
      <c r="AV27">
        <v>0.5</v>
      </c>
      <c r="AW27">
        <f t="shared" si="28"/>
        <v>1513.1618999538341</v>
      </c>
      <c r="AX27">
        <f t="shared" si="29"/>
        <v>58.066275114127563</v>
      </c>
      <c r="AY27">
        <f t="shared" si="30"/>
        <v>270.25441042351054</v>
      </c>
      <c r="AZ27">
        <f t="shared" si="31"/>
        <v>0.56939209402379443</v>
      </c>
      <c r="BA27">
        <f t="shared" si="32"/>
        <v>4.0523273143863447E-2</v>
      </c>
      <c r="BB27">
        <f t="shared" si="33"/>
        <v>1.0490062653262171</v>
      </c>
      <c r="BC27" t="s">
        <v>258</v>
      </c>
      <c r="BD27">
        <v>686.6</v>
      </c>
      <c r="BE27">
        <f t="shared" si="34"/>
        <v>907.89</v>
      </c>
      <c r="BF27">
        <f t="shared" si="35"/>
        <v>0.62734429874171982</v>
      </c>
      <c r="BG27">
        <f t="shared" si="36"/>
        <v>0.64817556151473343</v>
      </c>
      <c r="BH27">
        <f t="shared" si="37"/>
        <v>0.64448776267298069</v>
      </c>
      <c r="BI27">
        <f t="shared" si="38"/>
        <v>0.65429886909954349</v>
      </c>
      <c r="BJ27">
        <f t="shared" si="39"/>
        <v>1799.97</v>
      </c>
      <c r="BK27">
        <f t="shared" si="40"/>
        <v>1513.1618999538341</v>
      </c>
      <c r="BL27">
        <f t="shared" si="41"/>
        <v>0.84065951096620173</v>
      </c>
      <c r="BM27">
        <f t="shared" si="42"/>
        <v>0.19131902193240358</v>
      </c>
      <c r="BN27">
        <v>6</v>
      </c>
      <c r="BO27">
        <v>0.5</v>
      </c>
      <c r="BP27" t="s">
        <v>228</v>
      </c>
      <c r="BQ27">
        <v>1513615939.5999999</v>
      </c>
      <c r="BR27">
        <v>1144.98</v>
      </c>
      <c r="BS27">
        <v>1200.04</v>
      </c>
      <c r="BT27">
        <v>18.162500000000001</v>
      </c>
      <c r="BU27">
        <v>13.6295</v>
      </c>
      <c r="BV27">
        <v>699.96199999999999</v>
      </c>
      <c r="BW27">
        <v>101.524</v>
      </c>
      <c r="BX27">
        <v>2.4381400000000001E-2</v>
      </c>
      <c r="BY27">
        <v>27.544799999999999</v>
      </c>
      <c r="BZ27">
        <v>26.567499999999999</v>
      </c>
      <c r="CA27">
        <v>999.9</v>
      </c>
      <c r="CB27">
        <v>10027.5</v>
      </c>
      <c r="CC27">
        <v>0</v>
      </c>
      <c r="CD27">
        <v>374.17200000000003</v>
      </c>
      <c r="CE27">
        <v>1799.97</v>
      </c>
      <c r="CF27">
        <v>0.97800299999999996</v>
      </c>
      <c r="CG27">
        <v>2.19974E-2</v>
      </c>
      <c r="CH27">
        <v>0</v>
      </c>
      <c r="CI27">
        <v>1024.77</v>
      </c>
      <c r="CJ27">
        <v>1.00007</v>
      </c>
      <c r="CK27">
        <v>19029.400000000001</v>
      </c>
      <c r="CL27">
        <v>14643.9</v>
      </c>
      <c r="CM27">
        <v>41.625</v>
      </c>
      <c r="CN27">
        <v>43.186999999999998</v>
      </c>
      <c r="CO27">
        <v>42.186999999999998</v>
      </c>
      <c r="CP27">
        <v>42.5</v>
      </c>
      <c r="CQ27">
        <v>43.561999999999998</v>
      </c>
      <c r="CR27">
        <v>1759.4</v>
      </c>
      <c r="CS27">
        <v>39.57</v>
      </c>
      <c r="CT27">
        <v>0</v>
      </c>
      <c r="CU27">
        <v>108.299999952316</v>
      </c>
      <c r="CV27">
        <v>1024.93038461538</v>
      </c>
      <c r="CW27">
        <v>-2.90358975917577</v>
      </c>
      <c r="CX27">
        <v>-304.936750107813</v>
      </c>
      <c r="CY27">
        <v>18979.246153846201</v>
      </c>
      <c r="CZ27">
        <v>15</v>
      </c>
      <c r="DA27">
        <v>100</v>
      </c>
      <c r="DB27">
        <v>100</v>
      </c>
      <c r="DC27">
        <v>-4.6879999999999997</v>
      </c>
      <c r="DD27">
        <v>5.0000000000000001E-3</v>
      </c>
      <c r="DE27">
        <v>2</v>
      </c>
      <c r="DF27">
        <v>399.22800000000001</v>
      </c>
      <c r="DG27">
        <v>707.11900000000003</v>
      </c>
      <c r="DH27">
        <v>25.0014</v>
      </c>
      <c r="DI27">
        <v>23.800599999999999</v>
      </c>
      <c r="DJ27">
        <v>30</v>
      </c>
      <c r="DK27">
        <v>23.6431</v>
      </c>
      <c r="DL27">
        <v>23.5501</v>
      </c>
      <c r="DM27">
        <v>61.496299999999998</v>
      </c>
      <c r="DN27">
        <v>45.673699999999997</v>
      </c>
      <c r="DO27">
        <v>0</v>
      </c>
      <c r="DP27">
        <v>25</v>
      </c>
      <c r="DQ27">
        <v>1200</v>
      </c>
      <c r="DR27">
        <v>13.6662</v>
      </c>
      <c r="DS27">
        <v>103.324</v>
      </c>
      <c r="DT27">
        <v>100.63</v>
      </c>
    </row>
    <row r="28" spans="1:124" x14ac:dyDescent="0.15">
      <c r="A28">
        <v>12</v>
      </c>
      <c r="B28">
        <v>1513616064</v>
      </c>
      <c r="C28">
        <v>1447.4000000953699</v>
      </c>
      <c r="D28" t="s">
        <v>259</v>
      </c>
      <c r="E28" t="s">
        <v>224</v>
      </c>
      <c r="F28" t="s">
        <v>224</v>
      </c>
      <c r="G28">
        <v>1513616064</v>
      </c>
      <c r="H28">
        <f t="shared" si="0"/>
        <v>5.2158885373127456E-3</v>
      </c>
      <c r="I28">
        <f t="shared" si="1"/>
        <v>59.355642754957906</v>
      </c>
      <c r="J28">
        <f t="shared" si="2"/>
        <v>1442.59</v>
      </c>
      <c r="K28">
        <f t="shared" si="3"/>
        <v>1106.4072953740736</v>
      </c>
      <c r="L28">
        <f t="shared" si="4"/>
        <v>112.3537674504326</v>
      </c>
      <c r="M28">
        <f t="shared" si="5"/>
        <v>146.49254579573298</v>
      </c>
      <c r="N28">
        <f t="shared" si="6"/>
        <v>0.33597454192479792</v>
      </c>
      <c r="O28">
        <f t="shared" si="7"/>
        <v>2.2861579468242219</v>
      </c>
      <c r="P28">
        <f t="shared" si="8"/>
        <v>0.31075834814258946</v>
      </c>
      <c r="Q28">
        <f t="shared" si="9"/>
        <v>0.19633159211950474</v>
      </c>
      <c r="R28">
        <f t="shared" si="10"/>
        <v>289.49186675064141</v>
      </c>
      <c r="S28">
        <f t="shared" si="11"/>
        <v>28.127537304488417</v>
      </c>
      <c r="T28">
        <f t="shared" si="12"/>
        <v>26.702200000000001</v>
      </c>
      <c r="U28">
        <f t="shared" si="13"/>
        <v>3.5170341374486882</v>
      </c>
      <c r="V28">
        <f t="shared" si="14"/>
        <v>49.856494867653808</v>
      </c>
      <c r="W28">
        <f t="shared" si="15"/>
        <v>1.8577142386489303</v>
      </c>
      <c r="X28">
        <f t="shared" si="16"/>
        <v>3.7261228323016131</v>
      </c>
      <c r="Y28">
        <f t="shared" si="17"/>
        <v>1.6593198987997579</v>
      </c>
      <c r="Z28">
        <f t="shared" si="18"/>
        <v>-230.02068449549208</v>
      </c>
      <c r="AA28">
        <f t="shared" si="19"/>
        <v>121.36560161658092</v>
      </c>
      <c r="AB28">
        <f t="shared" si="20"/>
        <v>11.479161540685032</v>
      </c>
      <c r="AC28">
        <f t="shared" si="21"/>
        <v>192.31594541241526</v>
      </c>
      <c r="AD28">
        <v>-4.2164348288399801E-2</v>
      </c>
      <c r="AE28">
        <v>4.7333174753512501E-2</v>
      </c>
      <c r="AF28">
        <v>3.52007543668554</v>
      </c>
      <c r="AG28">
        <v>293</v>
      </c>
      <c r="AH28">
        <v>42</v>
      </c>
      <c r="AI28">
        <f t="shared" si="22"/>
        <v>1</v>
      </c>
      <c r="AJ28">
        <f t="shared" si="23"/>
        <v>0</v>
      </c>
      <c r="AK28">
        <f t="shared" si="24"/>
        <v>53639.976588874299</v>
      </c>
      <c r="AL28" t="s">
        <v>225</v>
      </c>
      <c r="AM28">
        <v>710.75</v>
      </c>
      <c r="AN28">
        <v>3267.12</v>
      </c>
      <c r="AO28">
        <f t="shared" si="25"/>
        <v>2556.37</v>
      </c>
      <c r="AP28">
        <f t="shared" si="26"/>
        <v>0.78245365949215206</v>
      </c>
      <c r="AQ28">
        <v>-3.2519978685890298</v>
      </c>
      <c r="AR28" t="s">
        <v>260</v>
      </c>
      <c r="AS28">
        <v>990.68988461538504</v>
      </c>
      <c r="AT28">
        <v>1526.45</v>
      </c>
      <c r="AU28">
        <f t="shared" si="27"/>
        <v>0.35098438559049761</v>
      </c>
      <c r="AV28">
        <v>0.5</v>
      </c>
      <c r="AW28">
        <f t="shared" si="28"/>
        <v>1513.1366999538336</v>
      </c>
      <c r="AX28">
        <f t="shared" si="29"/>
        <v>59.355642754957906</v>
      </c>
      <c r="AY28">
        <f t="shared" si="30"/>
        <v>265.5436774738647</v>
      </c>
      <c r="AZ28">
        <f t="shared" si="31"/>
        <v>0.55910773363031874</v>
      </c>
      <c r="BA28">
        <f t="shared" si="32"/>
        <v>4.1376063792159107E-2</v>
      </c>
      <c r="BB28">
        <f t="shared" si="33"/>
        <v>1.1403386943561857</v>
      </c>
      <c r="BC28" t="s">
        <v>261</v>
      </c>
      <c r="BD28">
        <v>673</v>
      </c>
      <c r="BE28">
        <f t="shared" si="34"/>
        <v>853.45</v>
      </c>
      <c r="BF28">
        <f t="shared" si="35"/>
        <v>0.62775805891922787</v>
      </c>
      <c r="BG28">
        <f t="shared" si="36"/>
        <v>0.67100596734152618</v>
      </c>
      <c r="BH28">
        <f t="shared" si="37"/>
        <v>0.65681024320781534</v>
      </c>
      <c r="BI28">
        <f t="shared" si="38"/>
        <v>0.68091473456502771</v>
      </c>
      <c r="BJ28">
        <f t="shared" si="39"/>
        <v>1799.94</v>
      </c>
      <c r="BK28">
        <f t="shared" si="40"/>
        <v>1513.1366999538336</v>
      </c>
      <c r="BL28">
        <f t="shared" si="41"/>
        <v>0.8406595219584172</v>
      </c>
      <c r="BM28">
        <f t="shared" si="42"/>
        <v>0.19131904391683444</v>
      </c>
      <c r="BN28">
        <v>6</v>
      </c>
      <c r="BO28">
        <v>0.5</v>
      </c>
      <c r="BP28" t="s">
        <v>228</v>
      </c>
      <c r="BQ28">
        <v>1513616064</v>
      </c>
      <c r="BR28">
        <v>1442.59</v>
      </c>
      <c r="BS28">
        <v>1499.92</v>
      </c>
      <c r="BT28">
        <v>18.293900000000001</v>
      </c>
      <c r="BU28">
        <v>13.9046</v>
      </c>
      <c r="BV28">
        <v>699.94799999999998</v>
      </c>
      <c r="BW28">
        <v>101.523</v>
      </c>
      <c r="BX28">
        <v>2.5288700000000001E-2</v>
      </c>
      <c r="BY28">
        <v>27.686900000000001</v>
      </c>
      <c r="BZ28">
        <v>26.702200000000001</v>
      </c>
      <c r="CA28">
        <v>999.9</v>
      </c>
      <c r="CB28">
        <v>10015.6</v>
      </c>
      <c r="CC28">
        <v>0</v>
      </c>
      <c r="CD28">
        <v>372.94299999999998</v>
      </c>
      <c r="CE28">
        <v>1799.94</v>
      </c>
      <c r="CF28">
        <v>0.97800600000000004</v>
      </c>
      <c r="CG28">
        <v>2.1994E-2</v>
      </c>
      <c r="CH28">
        <v>0</v>
      </c>
      <c r="CI28">
        <v>987.54200000000003</v>
      </c>
      <c r="CJ28">
        <v>1.00007</v>
      </c>
      <c r="CK28">
        <v>18329.599999999999</v>
      </c>
      <c r="CL28">
        <v>14643.7</v>
      </c>
      <c r="CM28">
        <v>41.936999999999998</v>
      </c>
      <c r="CN28">
        <v>43.561999999999998</v>
      </c>
      <c r="CO28">
        <v>42.5</v>
      </c>
      <c r="CP28">
        <v>42.875</v>
      </c>
      <c r="CQ28">
        <v>43.936999999999998</v>
      </c>
      <c r="CR28">
        <v>1759.37</v>
      </c>
      <c r="CS28">
        <v>39.57</v>
      </c>
      <c r="CT28">
        <v>0</v>
      </c>
      <c r="CU28">
        <v>123.700000047684</v>
      </c>
      <c r="CV28">
        <v>990.68988461538504</v>
      </c>
      <c r="CW28">
        <v>-18.3397948809063</v>
      </c>
      <c r="CX28">
        <v>-498.87863279540801</v>
      </c>
      <c r="CY28">
        <v>18377.2</v>
      </c>
      <c r="CZ28">
        <v>15</v>
      </c>
      <c r="DA28">
        <v>100</v>
      </c>
      <c r="DB28">
        <v>100</v>
      </c>
      <c r="DC28">
        <v>-5.577</v>
      </c>
      <c r="DD28">
        <v>1.2999999999999999E-2</v>
      </c>
      <c r="DE28">
        <v>2</v>
      </c>
      <c r="DF28">
        <v>400.642</v>
      </c>
      <c r="DG28">
        <v>709.32600000000002</v>
      </c>
      <c r="DH28">
        <v>25.0016</v>
      </c>
      <c r="DI28">
        <v>23.895900000000001</v>
      </c>
      <c r="DJ28">
        <v>30.000499999999999</v>
      </c>
      <c r="DK28">
        <v>23.695399999999999</v>
      </c>
      <c r="DL28">
        <v>23.606400000000001</v>
      </c>
      <c r="DM28">
        <v>73.464399999999998</v>
      </c>
      <c r="DN28">
        <v>43.781199999999998</v>
      </c>
      <c r="DO28">
        <v>0</v>
      </c>
      <c r="DP28">
        <v>25</v>
      </c>
      <c r="DQ28">
        <v>1500</v>
      </c>
      <c r="DR28">
        <v>13.9635</v>
      </c>
      <c r="DS28">
        <v>103.316</v>
      </c>
      <c r="DT28">
        <v>100.624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12</v>
      </c>
      <c r="B7" t="s">
        <v>13</v>
      </c>
    </row>
    <row r="8" spans="1:2" x14ac:dyDescent="0.15">
      <c r="A8" t="s">
        <v>14</v>
      </c>
      <c r="B8" t="s">
        <v>15</v>
      </c>
    </row>
    <row r="9" spans="1:2" x14ac:dyDescent="0.15">
      <c r="A9" t="s">
        <v>16</v>
      </c>
      <c r="B9" t="s">
        <v>17</v>
      </c>
    </row>
    <row r="10" spans="1:2" x14ac:dyDescent="0.15">
      <c r="A10" t="s">
        <v>18</v>
      </c>
      <c r="B10" t="s">
        <v>19</v>
      </c>
    </row>
    <row r="11" spans="1:2" x14ac:dyDescent="0.15">
      <c r="A11" t="s">
        <v>20</v>
      </c>
      <c r="B11" t="s">
        <v>19</v>
      </c>
    </row>
    <row r="12" spans="1:2" x14ac:dyDescent="0.15">
      <c r="A12" t="s">
        <v>21</v>
      </c>
      <c r="B12" t="s">
        <v>17</v>
      </c>
    </row>
    <row r="13" spans="1:2" x14ac:dyDescent="0.15">
      <c r="A13" t="s">
        <v>22</v>
      </c>
      <c r="B13" t="s">
        <v>11</v>
      </c>
    </row>
    <row r="14" spans="1:2" x14ac:dyDescent="0.15">
      <c r="A14" t="s">
        <v>23</v>
      </c>
      <c r="B14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2018-02-27T21:05:55Z</dcterms:created>
  <dcterms:modified xsi:type="dcterms:W3CDTF">2018-11-13T05:11:45Z</dcterms:modified>
</cp:coreProperties>
</file>