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<sst xmlns="http://schemas.openxmlformats.org/spreadsheetml/2006/main" count="767" uniqueCount="302">
  <si>
    <t>File opened</t>
  </si>
  <si>
    <t>2020-11-04 02:10:21</t>
  </si>
  <si>
    <t>Console s/n</t>
  </si>
  <si>
    <t>68C-812132</t>
  </si>
  <si>
    <t>Console ver</t>
  </si>
  <si>
    <t>Bluestem v.1.4.05</t>
  </si>
  <si>
    <t>Scripts ver</t>
  </si>
  <si>
    <t>2020.04  1.4.05, May 2020</t>
  </si>
  <si>
    <t>Head s/n</t>
  </si>
  <si>
    <t>68H-982122</t>
  </si>
  <si>
    <t>Head ver</t>
  </si>
  <si>
    <t>1.4.2</t>
  </si>
  <si>
    <t>Head cal</t>
  </si>
  <si>
    <t>{"co2bspan2": "0", "co2bzero": "0.902274", "h2oazero": "1.04862", "h2obspan2": "0", "h2obspanconc1": "12.24", "h2oaspan2b": "0.0686249", "h2obzero": "1.05888", "co2aspan2b": "0.306908", "co2aspanconc1": "2475", "co2bspan2b": "0.307899", "tbzero": "0.0500546", "h2oaspan2": "0", "h2obspan2a": "0.0692454", "h2oaspan1": "1", "h2oaspan2a": "0.0687359", "h2oaspanconc2": "0", "h2oaspanconc1": "12.24", "co2aspanconc2": "314.9", "co2bspan2a": "0.310699", "co2aspan2a": "0.3096", "flowmeterzero": "0.990078", "co2bspan1": "1", "ssa_ref": "38634.9", "ssb_ref": "36916.3", "co2aspan1": "1", "oxygen": "21", "co2aspan2": "0", "flowazero": "0.313", "h2obspan1": "1", "tazero": "-0.100336", "co2azero": "0.953052", "h2obspanconc2": "0", "h2obspan2b": "0.0687975", "flowbzero": "0.30161", "co2bspanconc2": "314.9", "co2bspanconc1": "2475", "chamberpressurezero": "2.68249"}</t>
  </si>
  <si>
    <t>Chamber type</t>
  </si>
  <si>
    <t>6800-01A</t>
  </si>
  <si>
    <t>Chamber s/n</t>
  </si>
  <si>
    <t>MPF-281868</t>
  </si>
  <si>
    <t>Chamber rev</t>
  </si>
  <si>
    <t>0</t>
  </si>
  <si>
    <t>Chamber cal</t>
  </si>
  <si>
    <t>Fluorometer</t>
  </si>
  <si>
    <t>Flr. Version</t>
  </si>
  <si>
    <t>02:10:21</t>
  </si>
  <si>
    <t>Stability Definition:	none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</si>
  <si>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</si>
  <si>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</si>
  <si>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</si>
  <si>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</si>
  <si>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</si>
  <si>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</si>
  <si>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</si>
  <si>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</si>
  <si>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</si>
  <si>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</si>
  <si>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</si>
  <si>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</si>
  <si>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</si>
  <si>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</si>
  <si>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</si>
  <si>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</si>
  <si>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</si>
  <si>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</si>
  <si>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</si>
  <si>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</si>
  <si>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</si>
  <si>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</si>
  <si>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</si>
  <si>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</si>
  <si>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</si>
  <si>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</si>
  <si>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</si>
  <si>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</si>
  <si>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</si>
  <si>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</si>
  <si>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</si>
  <si>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</si>
  <si>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</si>
  <si>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</si>
  <si>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</si>
  <si>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</si>
  <si>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</si>
  <si>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</si>
  <si>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</si>
  <si>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</si>
  <si>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</si>
  <si>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</si>
  <si>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</si>
  <si>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</si>
  <si>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</si>
  <si>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</si>
  <si>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</si>
  <si>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</si>
  <si>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</si>
  <si>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</si>
  <si>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</si>
  <si>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</si>
  <si>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</si>
  <si>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1.33343 90.6675 383.343 614.24 847.782 1055.47 1252.59 1369.14</t>
  </si>
  <si>
    <t>Fs_true</t>
  </si>
  <si>
    <t>0.14499 102.06 404.143 601.237 803.821 1000.28 1200.56 1400.25</t>
  </si>
  <si>
    <t>leak_wt</t>
  </si>
  <si>
    <t>Sys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</si>
  <si>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</si>
  <si>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</si>
  <si>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</si>
  <si>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</si>
  <si>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</si>
  <si>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</si>
  <si>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</si>
  <si>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</si>
  <si>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</si>
  <si>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</si>
  <si>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</si>
  <si>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</si>
  <si>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</si>
  <si>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</si>
  <si>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</si>
  <si>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</si>
  <si>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</si>
  <si>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</si>
  <si>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</si>
  <si>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</si>
  <si>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</si>
  <si>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</si>
  <si>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</si>
  <si>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</si>
  <si>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</si>
  <si>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</si>
  <si>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</si>
  <si>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</si>
  <si>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</si>
  <si>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</si>
  <si>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</si>
  <si>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</si>
  <si>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</si>
  <si>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</si>
  <si>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</si>
  <si>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</si>
  <si>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</si>
  <si>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</si>
  <si>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</si>
  <si>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</si>
  <si>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</si>
  <si>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</si>
  <si>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</si>
  <si>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</si>
  <si>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</si>
  <si>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</si>
  <si>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</si>
  <si>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</si>
  <si>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</si>
  <si>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</si>
  <si>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</si>
  <si>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</si>
  <si>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</si>
  <si>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</si>
  <si>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</si>
  <si>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</si>
  <si>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</si>
  <si>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</si>
  <si>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</si>
  <si>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</si>
  <si>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</si>
  <si>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</si>
  <si>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</si>
  <si>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</si>
  <si>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</si>
  <si>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</si>
  <si>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</si>
  <si>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</si>
  <si>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</si>
  <si>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</si>
  <si>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</si>
  <si>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</si>
  <si>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</si>
  <si>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</si>
  <si>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</si>
  <si>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</si>
  <si>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</si>
  <si>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</si>
  <si>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</si>
  <si>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</si>
  <si>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</si>
  <si>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</si>
  <si>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</si>
  <si>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</si>
  <si>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</si>
  <si>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</si>
  <si>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</si>
  <si>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</si>
  <si>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</si>
  <si>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</si>
  <si>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</si>
  <si>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</si>
  <si>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</si>
  <si>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</si>
  <si>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</si>
  <si>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</si>
  <si>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</si>
  <si>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</si>
  <si>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</si>
  <si>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</si>
  <si>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</si>
  <si>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</si>
  <si>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</si>
  <si>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</si>
  <si>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</si>
  <si>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</si>
  <si>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</si>
  <si>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</si>
  <si>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</si>
  <si>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</si>
  <si>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</si>
  <si>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</si>
  <si>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</si>
  <si>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</si>
  <si>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</si>
  <si>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</si>
  <si>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</si>
  <si>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</si>
  <si>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</si>
  <si>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</si>
  <si>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</si>
  <si>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</si>
  <si>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</si>
  <si>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</si>
  <si>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</si>
  <si>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</si>
  <si>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</si>
  <si>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</si>
  <si>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</si>
  <si>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</si>
  <si>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</si>
  <si>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</si>
  <si>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</si>
  <si>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</si>
  <si>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</si>
  <si>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</si>
  <si>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</si>
  <si>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</si>
  <si>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</si>
  <si>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</si>
  <si>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</si>
  <si>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</si>
  <si>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</si>
  <si>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</si>
  <si>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</si>
  <si>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</si>
  <si>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</si>
  <si>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</si>
  <si>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</si>
  <si>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</si>
  <si>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</si>
  <si>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</si>
  <si>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</si>
  <si>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</si>
  <si>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</si>
  <si>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</si>
  <si>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</si>
  <si>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</si>
  <si>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</si>
  <si>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</si>
  <si>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</si>
  <si>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</si>
  <si>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</si>
  <si>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</si>
  <si>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</si>
  <si>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</si>
  <si>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</si>
  <si>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</si>
  <si>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</si>
  <si>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</si>
  <si>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</si>
  <si>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</si>
  <si>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</si>
  <si>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</si>
  <si>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</si>
  <si>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</si>
  <si>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</si>
  <si>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</si>
  <si>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</si>
  <si>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</si>
  <si>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</si>
  <si>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</si>
  <si>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</si>
  <si>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</si>
  <si>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</si>
  <si>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</si>
  <si>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</si>
  <si>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20201104 02:19:21</t>
  </si>
  <si>
    <t>02:19:21</t>
  </si>
  <si>
    <t>-</t>
  </si>
  <si>
    <t>0: Broadleaf</t>
  </si>
  <si>
    <t>23:39:07</t>
  </si>
  <si>
    <t>0/0</t>
  </si>
  <si>
    <t>20201104 02:21:22</t>
  </si>
  <si>
    <t>02:21:22</t>
  </si>
  <si>
    <t>20201104 02:23:22</t>
  </si>
  <si>
    <t>02:23:22</t>
  </si>
  <si>
    <t>20201104 02:25:23</t>
  </si>
  <si>
    <t>02:25:23</t>
  </si>
  <si>
    <t>20201104 02:27:23</t>
  </si>
  <si>
    <t>02:27:23</t>
  </si>
  <si>
    <t>20201104 02:29:24</t>
  </si>
  <si>
    <t>02:29:24</t>
  </si>
  <si>
    <t>20201104 02:31:24</t>
  </si>
  <si>
    <t>02:31:24</t>
  </si>
  <si>
    <t>20201104 02:33:25</t>
  </si>
  <si>
    <t>02:33:25</t>
  </si>
  <si>
    <t>20201104 02:35:25</t>
  </si>
  <si>
    <t>02:35:25</t>
  </si>
  <si>
    <t>20201104 02:37:26</t>
  </si>
  <si>
    <t>02:37:26</t>
  </si>
  <si>
    <t>20201104 02:39:26</t>
  </si>
  <si>
    <t>02:39:26</t>
  </si>
  <si>
    <t>20201104 02:41:27</t>
  </si>
  <si>
    <t>02:41:27</t>
  </si>
  <si>
    <t>20201104 02:43:27</t>
  </si>
  <si>
    <t>02:43:27</t>
  </si>
  <si>
    <t>20201104 02:45:28</t>
  </si>
  <si>
    <t>02:45:28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</si>
</sst>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D30"/>
  <sheetViews>
    <sheetView tabSelected="1" workbookViewId="0"/>
  </sheetViews>
  <sheetFormatPr defaultRowHeight="15"/>
  <sheetData>
    <row r="2" spans="1:160">
      <c r="A2" t="s">
        <v>25</v>
      </c>
      <c r="B2" t="s">
        <v>26</v>
      </c>
      <c r="C2" t="s">
        <v>28</v>
      </c>
    </row>
    <row r="3" spans="1:160">
      <c r="B3" t="s">
        <v>27</v>
      </c>
      <c r="C3" t="s">
        <v>29</v>
      </c>
    </row>
    <row r="4" spans="1:16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6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6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60">
      <c r="B7">
        <v>0</v>
      </c>
      <c r="C7">
        <v>1</v>
      </c>
      <c r="D7">
        <v>0</v>
      </c>
      <c r="E7">
        <v>0</v>
      </c>
    </row>
    <row r="8" spans="1:16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6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60">
      <c r="B11">
        <v>0</v>
      </c>
      <c r="C11">
        <v>0</v>
      </c>
      <c r="D11">
        <v>0</v>
      </c>
      <c r="E11">
        <v>0</v>
      </c>
      <c r="F11">
        <v>1</v>
      </c>
    </row>
    <row r="12" spans="1:16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6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6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86</v>
      </c>
      <c r="BK14" t="s">
        <v>86</v>
      </c>
      <c r="BL14" t="s">
        <v>86</v>
      </c>
      <c r="BM14" t="s">
        <v>86</v>
      </c>
      <c r="BN14" t="s">
        <v>87</v>
      </c>
      <c r="BO14" t="s">
        <v>87</v>
      </c>
      <c r="BP14" t="s">
        <v>87</v>
      </c>
      <c r="BQ14" t="s">
        <v>87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</row>
    <row r="15" spans="1:16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84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100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96</v>
      </c>
      <c r="DH15" t="s">
        <v>99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</row>
    <row r="16" spans="1:160">
      <c r="B16" t="s">
        <v>251</v>
      </c>
      <c r="C16" t="s">
        <v>251</v>
      </c>
      <c r="F16" t="s">
        <v>251</v>
      </c>
      <c r="G16" t="s">
        <v>252</v>
      </c>
      <c r="H16" t="s">
        <v>253</v>
      </c>
      <c r="I16" t="s">
        <v>254</v>
      </c>
      <c r="J16" t="s">
        <v>254</v>
      </c>
      <c r="K16" t="s">
        <v>170</v>
      </c>
      <c r="L16" t="s">
        <v>170</v>
      </c>
      <c r="M16" t="s">
        <v>252</v>
      </c>
      <c r="N16" t="s">
        <v>252</v>
      </c>
      <c r="O16" t="s">
        <v>252</v>
      </c>
      <c r="P16" t="s">
        <v>252</v>
      </c>
      <c r="Q16" t="s">
        <v>255</v>
      </c>
      <c r="R16" t="s">
        <v>256</v>
      </c>
      <c r="S16" t="s">
        <v>256</v>
      </c>
      <c r="T16" t="s">
        <v>257</v>
      </c>
      <c r="U16" t="s">
        <v>258</v>
      </c>
      <c r="V16" t="s">
        <v>257</v>
      </c>
      <c r="W16" t="s">
        <v>257</v>
      </c>
      <c r="X16" t="s">
        <v>257</v>
      </c>
      <c r="Y16" t="s">
        <v>255</v>
      </c>
      <c r="Z16" t="s">
        <v>255</v>
      </c>
      <c r="AA16" t="s">
        <v>255</v>
      </c>
      <c r="AB16" t="s">
        <v>255</v>
      </c>
      <c r="AC16" t="s">
        <v>259</v>
      </c>
      <c r="AD16" t="s">
        <v>258</v>
      </c>
      <c r="AF16" t="s">
        <v>258</v>
      </c>
      <c r="AG16" t="s">
        <v>259</v>
      </c>
      <c r="AN16" t="s">
        <v>253</v>
      </c>
      <c r="AU16" t="s">
        <v>253</v>
      </c>
      <c r="AV16" t="s">
        <v>253</v>
      </c>
      <c r="AW16" t="s">
        <v>253</v>
      </c>
      <c r="AY16" t="s">
        <v>260</v>
      </c>
      <c r="BJ16" t="s">
        <v>253</v>
      </c>
      <c r="BK16" t="s">
        <v>253</v>
      </c>
      <c r="BM16" t="s">
        <v>261</v>
      </c>
      <c r="BN16" t="s">
        <v>262</v>
      </c>
      <c r="BQ16" t="s">
        <v>252</v>
      </c>
      <c r="BR16" t="s">
        <v>251</v>
      </c>
      <c r="BS16" t="s">
        <v>254</v>
      </c>
      <c r="BT16" t="s">
        <v>254</v>
      </c>
      <c r="BU16" t="s">
        <v>263</v>
      </c>
      <c r="BV16" t="s">
        <v>263</v>
      </c>
      <c r="BW16" t="s">
        <v>254</v>
      </c>
      <c r="BX16" t="s">
        <v>263</v>
      </c>
      <c r="BY16" t="s">
        <v>259</v>
      </c>
      <c r="BZ16" t="s">
        <v>257</v>
      </c>
      <c r="CA16" t="s">
        <v>257</v>
      </c>
      <c r="CB16" t="s">
        <v>256</v>
      </c>
      <c r="CC16" t="s">
        <v>256</v>
      </c>
      <c r="CD16" t="s">
        <v>256</v>
      </c>
      <c r="CE16" t="s">
        <v>256</v>
      </c>
      <c r="CF16" t="s">
        <v>256</v>
      </c>
      <c r="CG16" t="s">
        <v>264</v>
      </c>
      <c r="CH16" t="s">
        <v>253</v>
      </c>
      <c r="CI16" t="s">
        <v>253</v>
      </c>
      <c r="CJ16" t="s">
        <v>253</v>
      </c>
      <c r="CO16" t="s">
        <v>253</v>
      </c>
      <c r="CR16" t="s">
        <v>256</v>
      </c>
      <c r="CS16" t="s">
        <v>256</v>
      </c>
      <c r="CT16" t="s">
        <v>256</v>
      </c>
      <c r="CU16" t="s">
        <v>256</v>
      </c>
      <c r="CV16" t="s">
        <v>256</v>
      </c>
      <c r="CW16" t="s">
        <v>253</v>
      </c>
      <c r="CX16" t="s">
        <v>253</v>
      </c>
      <c r="CY16" t="s">
        <v>253</v>
      </c>
      <c r="CZ16" t="s">
        <v>251</v>
      </c>
      <c r="DC16" t="s">
        <v>265</v>
      </c>
      <c r="DD16" t="s">
        <v>265</v>
      </c>
      <c r="DF16" t="s">
        <v>251</v>
      </c>
      <c r="DG16" t="s">
        <v>266</v>
      </c>
      <c r="DI16" t="s">
        <v>251</v>
      </c>
      <c r="DJ16" t="s">
        <v>251</v>
      </c>
      <c r="DL16" t="s">
        <v>267</v>
      </c>
      <c r="DM16" t="s">
        <v>268</v>
      </c>
      <c r="DN16" t="s">
        <v>267</v>
      </c>
      <c r="DO16" t="s">
        <v>268</v>
      </c>
      <c r="DP16" t="s">
        <v>267</v>
      </c>
      <c r="DQ16" t="s">
        <v>268</v>
      </c>
      <c r="DR16" t="s">
        <v>258</v>
      </c>
      <c r="DS16" t="s">
        <v>258</v>
      </c>
      <c r="DW16" t="s">
        <v>258</v>
      </c>
      <c r="DX16" t="s">
        <v>258</v>
      </c>
      <c r="DY16" t="s">
        <v>267</v>
      </c>
      <c r="DZ16" t="s">
        <v>268</v>
      </c>
      <c r="EA16" t="s">
        <v>268</v>
      </c>
      <c r="EE16" t="s">
        <v>268</v>
      </c>
      <c r="EI16" t="s">
        <v>254</v>
      </c>
      <c r="EJ16" t="s">
        <v>254</v>
      </c>
      <c r="EK16" t="s">
        <v>263</v>
      </c>
      <c r="EL16" t="s">
        <v>263</v>
      </c>
      <c r="EM16" t="s">
        <v>269</v>
      </c>
      <c r="EN16" t="s">
        <v>269</v>
      </c>
      <c r="EP16" t="s">
        <v>259</v>
      </c>
      <c r="EQ16" t="s">
        <v>259</v>
      </c>
      <c r="ER16" t="s">
        <v>256</v>
      </c>
      <c r="ES16" t="s">
        <v>256</v>
      </c>
      <c r="ET16" t="s">
        <v>256</v>
      </c>
      <c r="EU16" t="s">
        <v>256</v>
      </c>
      <c r="EV16" t="s">
        <v>256</v>
      </c>
      <c r="EW16" t="s">
        <v>258</v>
      </c>
      <c r="EX16" t="s">
        <v>258</v>
      </c>
      <c r="EY16" t="s">
        <v>258</v>
      </c>
      <c r="EZ16" t="s">
        <v>256</v>
      </c>
      <c r="FA16" t="s">
        <v>254</v>
      </c>
      <c r="FB16" t="s">
        <v>263</v>
      </c>
      <c r="FC16" t="s">
        <v>258</v>
      </c>
      <c r="FD16" t="s">
        <v>258</v>
      </c>
    </row>
    <row r="17" spans="1:160">
      <c r="A17">
        <v>1</v>
      </c>
      <c r="B17">
        <v>1604427561.5</v>
      </c>
      <c r="C17">
        <v>0</v>
      </c>
      <c r="D17" t="s">
        <v>270</v>
      </c>
      <c r="E17" t="s">
        <v>271</v>
      </c>
      <c r="F17">
        <v>1604427561.5</v>
      </c>
      <c r="G17">
        <f>BY17*AE17*(BU17-BV17)/(100*BN17*(1000-AE17*BU17))</f>
        <v>0</v>
      </c>
      <c r="H17">
        <f>BY17*AE17*(BT17-BS17*(1000-AE17*BV17)/(1000-AE17*BU17))/(100*BN17)</f>
        <v>0</v>
      </c>
      <c r="I17">
        <f>BS17 - IF(AE17&gt;1, H17*BN17*100.0/(AG17*CG17), 0)</f>
        <v>0</v>
      </c>
      <c r="J17">
        <f>((P17-G17/2)*I17-H17)/(P17+G17/2)</f>
        <v>0</v>
      </c>
      <c r="K17">
        <f>J17*(BZ17+CA17)/1000.0</f>
        <v>0</v>
      </c>
      <c r="L17">
        <f>(BS17 - IF(AE17&gt;1, H17*BN17*100.0/(AG17*CG17), 0))*(BZ17+CA17)/1000.0</f>
        <v>0</v>
      </c>
      <c r="M17">
        <f>2.0/((1/O17-1/N17)+SIGN(O17)*SQRT((1/O17-1/N17)*(1/O17-1/N17) + 4*BO17/((BO17+1)*(BO17+1))*(2*1/O17*1/N17-1/N17*1/N17)))</f>
        <v>0</v>
      </c>
      <c r="N17">
        <f>IF(LEFT(BP17,1)&lt;&gt;"0",IF(LEFT(BP17,1)="1",3.0,BQ17),$D$5+$E$5*(CG17*BZ17/($K$5*1000))+$F$5*(CG17*BZ17/($K$5*1000))*MAX(MIN(BN17,$J$5),$I$5)*MAX(MIN(BN17,$J$5),$I$5)+$G$5*MAX(MIN(BN17,$J$5),$I$5)*(CG17*BZ17/($K$5*1000))+$H$5*(CG17*BZ17/($K$5*1000))*(CG17*BZ17/($K$5*1000)))</f>
        <v>0</v>
      </c>
      <c r="O17">
        <f>G17*(1000-(1000*0.61365*exp(17.502*S17/(240.97+S17))/(BZ17+CA17)+BU17)/2)/(1000*0.61365*exp(17.502*S17/(240.97+S17))/(BZ17+CA17)-BU17)</f>
        <v>0</v>
      </c>
      <c r="P17">
        <f>1/((BO17+1)/(M17/1.6)+1/(N17/1.37)) + BO17/((BO17+1)/(M17/1.6) + BO17/(N17/1.37))</f>
        <v>0</v>
      </c>
      <c r="Q17">
        <f>(BK17*BM17)</f>
        <v>0</v>
      </c>
      <c r="R17">
        <f>(CB17+(Q17+2*0.95*5.67E-8*(((CB17+$B$7)+273)^4-(CB17+273)^4)-44100*G17)/(1.84*29.3*N17+8*0.95*5.67E-8*(CB17+273)^3))</f>
        <v>0</v>
      </c>
      <c r="S17">
        <f>($C$7*CC17+$D$7*CD17+$E$7*R17)</f>
        <v>0</v>
      </c>
      <c r="T17">
        <f>0.61365*exp(17.502*S17/(240.97+S17))</f>
        <v>0</v>
      </c>
      <c r="U17">
        <f>(V17/W17*100)</f>
        <v>0</v>
      </c>
      <c r="V17">
        <f>BU17*(BZ17+CA17)/1000</f>
        <v>0</v>
      </c>
      <c r="W17">
        <f>0.61365*exp(17.502*CB17/(240.97+CB17))</f>
        <v>0</v>
      </c>
      <c r="X17">
        <f>(T17-BU17*(BZ17+CA17)/1000)</f>
        <v>0</v>
      </c>
      <c r="Y17">
        <f>(-G17*44100)</f>
        <v>0</v>
      </c>
      <c r="Z17">
        <f>2*29.3*N17*0.92*(CB17-S17)</f>
        <v>0</v>
      </c>
      <c r="AA17">
        <f>2*0.95*5.67E-8*(((CB17+$B$7)+273)^4-(S17+273)^4)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MAX(0,($B$13+$C$13*CG17)/(1+$D$13*CG17)*BZ17/(CB17+273)*$E$13)</f>
        <v>0</v>
      </c>
      <c r="AH17" t="s">
        <v>272</v>
      </c>
      <c r="AI17" t="s">
        <v>272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272</v>
      </c>
      <c r="AP17" t="s">
        <v>272</v>
      </c>
      <c r="AQ17">
        <v>0</v>
      </c>
      <c r="AR17">
        <v>0</v>
      </c>
      <c r="AS17">
        <f>1-AQ17/AR17</f>
        <v>0</v>
      </c>
      <c r="AT17">
        <v>0.5</v>
      </c>
      <c r="AU17">
        <f>BK17</f>
        <v>0</v>
      </c>
      <c r="AV17">
        <f>H17</f>
        <v>0</v>
      </c>
      <c r="AW17">
        <f>AS17*AT17*AU17</f>
        <v>0</v>
      </c>
      <c r="AX17">
        <f>BC17/AR17</f>
        <v>0</v>
      </c>
      <c r="AY17">
        <f>(AV17-AN17)/AU17</f>
        <v>0</v>
      </c>
      <c r="AZ17">
        <f>(AK17-AR17)/AR17</f>
        <v>0</v>
      </c>
      <c r="BA17" t="s">
        <v>272</v>
      </c>
      <c r="BB17">
        <v>0</v>
      </c>
      <c r="BC17">
        <f>AR17-BB17</f>
        <v>0</v>
      </c>
      <c r="BD17">
        <f>(AR17-AQ17)/(AR17-BB17)</f>
        <v>0</v>
      </c>
      <c r="BE17">
        <f>(AK17-AR17)/(AK17-BB17)</f>
        <v>0</v>
      </c>
      <c r="BF17">
        <f>(AR17-AQ17)/(AR17-AJ17)</f>
        <v>0</v>
      </c>
      <c r="BG17">
        <f>(AK17-AR17)/(AK17-AJ17)</f>
        <v>0</v>
      </c>
      <c r="BH17">
        <f>(BD17*BB17/AQ17)</f>
        <v>0</v>
      </c>
      <c r="BI17">
        <f>(1-BH17)</f>
        <v>0</v>
      </c>
      <c r="BJ17">
        <f>$B$11*CH17+$C$11*CI17+$F$11*CJ17*(1-CM17)</f>
        <v>0</v>
      </c>
      <c r="BK17">
        <f>BJ17*BL17</f>
        <v>0</v>
      </c>
      <c r="BL17">
        <f>($B$11*$D$9+$C$11*$D$9+$F$11*((CW17+CO17)/MAX(CW17+CO17+CX17, 0.1)*$I$9+CX17/MAX(CW17+CO17+CX17, 0.1)*$J$9))/($B$11+$C$11+$F$11)</f>
        <v>0</v>
      </c>
      <c r="BM17">
        <f>($B$11*$K$9+$C$11*$K$9+$F$11*((CW17+CO17)/MAX(CW17+CO17+CX17, 0.1)*$P$9+CX17/MAX(CW17+CO17+CX17, 0.1)*$Q$9))/($B$11+$C$11+$F$11)</f>
        <v>0</v>
      </c>
      <c r="BN17">
        <v>6</v>
      </c>
      <c r="BO17">
        <v>0.5</v>
      </c>
      <c r="BP17" t="s">
        <v>273</v>
      </c>
      <c r="BQ17">
        <v>2</v>
      </c>
      <c r="BR17">
        <v>1604427561.5</v>
      </c>
      <c r="BS17">
        <v>390.256</v>
      </c>
      <c r="BT17">
        <v>400.011</v>
      </c>
      <c r="BU17">
        <v>20.9657</v>
      </c>
      <c r="BV17">
        <v>20.0109</v>
      </c>
      <c r="BW17">
        <v>390.233</v>
      </c>
      <c r="BX17">
        <v>20.646</v>
      </c>
      <c r="BY17">
        <v>500.033</v>
      </c>
      <c r="BZ17">
        <v>100.279</v>
      </c>
      <c r="CA17">
        <v>0.100033</v>
      </c>
      <c r="CB17">
        <v>25.1029</v>
      </c>
      <c r="CC17">
        <v>24.9996</v>
      </c>
      <c r="CD17">
        <v>999.9</v>
      </c>
      <c r="CE17">
        <v>0</v>
      </c>
      <c r="CF17">
        <v>0</v>
      </c>
      <c r="CG17">
        <v>9991.25</v>
      </c>
      <c r="CH17">
        <v>0</v>
      </c>
      <c r="CI17">
        <v>0.951954</v>
      </c>
      <c r="CJ17">
        <v>1199.92</v>
      </c>
      <c r="CK17">
        <v>0.967003</v>
      </c>
      <c r="CL17">
        <v>0.0329973</v>
      </c>
      <c r="CM17">
        <v>0</v>
      </c>
      <c r="CN17">
        <v>2.5781</v>
      </c>
      <c r="CO17">
        <v>0</v>
      </c>
      <c r="CP17">
        <v>7418.39</v>
      </c>
      <c r="CQ17">
        <v>11400.7</v>
      </c>
      <c r="CR17">
        <v>39.062</v>
      </c>
      <c r="CS17">
        <v>42.312</v>
      </c>
      <c r="CT17">
        <v>40.625</v>
      </c>
      <c r="CU17">
        <v>40.875</v>
      </c>
      <c r="CV17">
        <v>39.312</v>
      </c>
      <c r="CW17">
        <v>1160.33</v>
      </c>
      <c r="CX17">
        <v>39.59</v>
      </c>
      <c r="CY17">
        <v>0</v>
      </c>
      <c r="CZ17">
        <v>1604427561.5</v>
      </c>
      <c r="DA17">
        <v>0</v>
      </c>
      <c r="DB17">
        <v>2.598244</v>
      </c>
      <c r="DC17">
        <v>0.0289461472152169</v>
      </c>
      <c r="DD17">
        <v>1.5553846400625</v>
      </c>
      <c r="DE17">
        <v>7419.0596</v>
      </c>
      <c r="DF17">
        <v>15</v>
      </c>
      <c r="DG17">
        <v>1604417947.1</v>
      </c>
      <c r="DH17" t="s">
        <v>274</v>
      </c>
      <c r="DI17">
        <v>1604417940.1</v>
      </c>
      <c r="DJ17">
        <v>1604417947.1</v>
      </c>
      <c r="DK17">
        <v>1</v>
      </c>
      <c r="DL17">
        <v>-0.134</v>
      </c>
      <c r="DM17">
        <v>0.013</v>
      </c>
      <c r="DN17">
        <v>0.037</v>
      </c>
      <c r="DO17">
        <v>0.31</v>
      </c>
      <c r="DP17">
        <v>420</v>
      </c>
      <c r="DQ17">
        <v>20</v>
      </c>
      <c r="DR17">
        <v>0.08</v>
      </c>
      <c r="DS17">
        <v>0.06</v>
      </c>
      <c r="DT17">
        <v>0</v>
      </c>
      <c r="DU17">
        <v>0</v>
      </c>
      <c r="DV17" t="s">
        <v>275</v>
      </c>
      <c r="DW17">
        <v>100</v>
      </c>
      <c r="DX17">
        <v>100</v>
      </c>
      <c r="DY17">
        <v>0.023</v>
      </c>
      <c r="DZ17">
        <v>0.3197</v>
      </c>
      <c r="EA17">
        <v>-0.278027610152098</v>
      </c>
      <c r="EB17">
        <v>0.00106189765250334</v>
      </c>
      <c r="EC17">
        <v>-8.23004791133579e-07</v>
      </c>
      <c r="ED17">
        <v>1.95222372915411e-10</v>
      </c>
      <c r="EE17">
        <v>0.0605696754882689</v>
      </c>
      <c r="EF17">
        <v>0.0242991256848972</v>
      </c>
      <c r="EG17">
        <v>-0.00102667963148939</v>
      </c>
      <c r="EH17">
        <v>2.21636158600722e-05</v>
      </c>
      <c r="EI17">
        <v>2</v>
      </c>
      <c r="EJ17">
        <v>2037</v>
      </c>
      <c r="EK17">
        <v>1</v>
      </c>
      <c r="EL17">
        <v>24</v>
      </c>
      <c r="EM17">
        <v>160.4</v>
      </c>
      <c r="EN17">
        <v>160.2</v>
      </c>
      <c r="EO17">
        <v>2</v>
      </c>
      <c r="EP17">
        <v>509.569</v>
      </c>
      <c r="EQ17">
        <v>516.788</v>
      </c>
      <c r="ER17">
        <v>22.2195</v>
      </c>
      <c r="ES17">
        <v>26.4436</v>
      </c>
      <c r="ET17">
        <v>29.9997</v>
      </c>
      <c r="EU17">
        <v>26.3577</v>
      </c>
      <c r="EV17">
        <v>26.3307</v>
      </c>
      <c r="EW17">
        <v>20.1815</v>
      </c>
      <c r="EX17">
        <v>26.8442</v>
      </c>
      <c r="EY17">
        <v>100</v>
      </c>
      <c r="EZ17">
        <v>22.2151</v>
      </c>
      <c r="FA17">
        <v>400</v>
      </c>
      <c r="FB17">
        <v>20</v>
      </c>
      <c r="FC17">
        <v>102.066</v>
      </c>
      <c r="FD17">
        <v>101.808</v>
      </c>
    </row>
    <row r="18" spans="1:160">
      <c r="A18">
        <v>2</v>
      </c>
      <c r="B18">
        <v>1604427682.1</v>
      </c>
      <c r="C18">
        <v>120.599999904633</v>
      </c>
      <c r="D18" t="s">
        <v>276</v>
      </c>
      <c r="E18" t="s">
        <v>277</v>
      </c>
      <c r="F18">
        <v>1604427682.1</v>
      </c>
      <c r="G18">
        <f>BY18*AE18*(BU18-BV18)/(100*BN18*(1000-AE18*BU18))</f>
        <v>0</v>
      </c>
      <c r="H18">
        <f>BY18*AE18*(BT18-BS18*(1000-AE18*BV18)/(1000-AE18*BU18))/(100*BN18)</f>
        <v>0</v>
      </c>
      <c r="I18">
        <f>BS18 - IF(AE18&gt;1, H18*BN18*100.0/(AG18*CG18), 0)</f>
        <v>0</v>
      </c>
      <c r="J18">
        <f>((P18-G18/2)*I18-H18)/(P18+G18/2)</f>
        <v>0</v>
      </c>
      <c r="K18">
        <f>J18*(BZ18+CA18)/1000.0</f>
        <v>0</v>
      </c>
      <c r="L18">
        <f>(BS18 - IF(AE18&gt;1, H18*BN18*100.0/(AG18*CG18), 0))*(BZ18+CA18)/1000.0</f>
        <v>0</v>
      </c>
      <c r="M18">
        <f>2.0/((1/O18-1/N18)+SIGN(O18)*SQRT((1/O18-1/N18)*(1/O18-1/N18) + 4*BO18/((BO18+1)*(BO18+1))*(2*1/O18*1/N18-1/N18*1/N18)))</f>
        <v>0</v>
      </c>
      <c r="N18">
        <f>IF(LEFT(BP18,1)&lt;&gt;"0",IF(LEFT(BP18,1)="1",3.0,BQ18),$D$5+$E$5*(CG18*BZ18/($K$5*1000))+$F$5*(CG18*BZ18/($K$5*1000))*MAX(MIN(BN18,$J$5),$I$5)*MAX(MIN(BN18,$J$5),$I$5)+$G$5*MAX(MIN(BN18,$J$5),$I$5)*(CG18*BZ18/($K$5*1000))+$H$5*(CG18*BZ18/($K$5*1000))*(CG18*BZ18/($K$5*1000)))</f>
        <v>0</v>
      </c>
      <c r="O18">
        <f>G18*(1000-(1000*0.61365*exp(17.502*S18/(240.97+S18))/(BZ18+CA18)+BU18)/2)/(1000*0.61365*exp(17.502*S18/(240.97+S18))/(BZ18+CA18)-BU18)</f>
        <v>0</v>
      </c>
      <c r="P18">
        <f>1/((BO18+1)/(M18/1.6)+1/(N18/1.37)) + BO18/((BO18+1)/(M18/1.6) + BO18/(N18/1.37))</f>
        <v>0</v>
      </c>
      <c r="Q18">
        <f>(BK18*BM18)</f>
        <v>0</v>
      </c>
      <c r="R18">
        <f>(CB18+(Q18+2*0.95*5.67E-8*(((CB18+$B$7)+273)^4-(CB18+273)^4)-44100*G18)/(1.84*29.3*N18+8*0.95*5.67E-8*(CB18+273)^3))</f>
        <v>0</v>
      </c>
      <c r="S18">
        <f>($C$7*CC18+$D$7*CD18+$E$7*R18)</f>
        <v>0</v>
      </c>
      <c r="T18">
        <f>0.61365*exp(17.502*S18/(240.97+S18))</f>
        <v>0</v>
      </c>
      <c r="U18">
        <f>(V18/W18*100)</f>
        <v>0</v>
      </c>
      <c r="V18">
        <f>BU18*(BZ18+CA18)/1000</f>
        <v>0</v>
      </c>
      <c r="W18">
        <f>0.61365*exp(17.502*CB18/(240.97+CB18))</f>
        <v>0</v>
      </c>
      <c r="X18">
        <f>(T18-BU18*(BZ18+CA18)/1000)</f>
        <v>0</v>
      </c>
      <c r="Y18">
        <f>(-G18*44100)</f>
        <v>0</v>
      </c>
      <c r="Z18">
        <f>2*29.3*N18*0.92*(CB18-S18)</f>
        <v>0</v>
      </c>
      <c r="AA18">
        <f>2*0.95*5.67E-8*(((CB18+$B$7)+273)^4-(S18+273)^4)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MAX(0,($B$13+$C$13*CG18)/(1+$D$13*CG18)*BZ18/(CB18+273)*$E$13)</f>
        <v>0</v>
      </c>
      <c r="AH18" t="s">
        <v>272</v>
      </c>
      <c r="AI18" t="s">
        <v>272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272</v>
      </c>
      <c r="AP18" t="s">
        <v>272</v>
      </c>
      <c r="AQ18">
        <v>0</v>
      </c>
      <c r="AR18">
        <v>0</v>
      </c>
      <c r="AS18">
        <f>1-AQ18/AR18</f>
        <v>0</v>
      </c>
      <c r="AT18">
        <v>0.5</v>
      </c>
      <c r="AU18">
        <f>BK18</f>
        <v>0</v>
      </c>
      <c r="AV18">
        <f>H18</f>
        <v>0</v>
      </c>
      <c r="AW18">
        <f>AS18*AT18*AU18</f>
        <v>0</v>
      </c>
      <c r="AX18">
        <f>BC18/AR18</f>
        <v>0</v>
      </c>
      <c r="AY18">
        <f>(AV18-AN18)/AU18</f>
        <v>0</v>
      </c>
      <c r="AZ18">
        <f>(AK18-AR18)/AR18</f>
        <v>0</v>
      </c>
      <c r="BA18" t="s">
        <v>272</v>
      </c>
      <c r="BB18">
        <v>0</v>
      </c>
      <c r="BC18">
        <f>AR18-BB18</f>
        <v>0</v>
      </c>
      <c r="BD18">
        <f>(AR18-AQ18)/(AR18-BB18)</f>
        <v>0</v>
      </c>
      <c r="BE18">
        <f>(AK18-AR18)/(AK18-BB18)</f>
        <v>0</v>
      </c>
      <c r="BF18">
        <f>(AR18-AQ18)/(AR18-AJ18)</f>
        <v>0</v>
      </c>
      <c r="BG18">
        <f>(AK18-AR18)/(AK18-AJ18)</f>
        <v>0</v>
      </c>
      <c r="BH18">
        <f>(BD18*BB18/AQ18)</f>
        <v>0</v>
      </c>
      <c r="BI18">
        <f>(1-BH18)</f>
        <v>0</v>
      </c>
      <c r="BJ18">
        <f>$B$11*CH18+$C$11*CI18+$F$11*CJ18*(1-CM18)</f>
        <v>0</v>
      </c>
      <c r="BK18">
        <f>BJ18*BL18</f>
        <v>0</v>
      </c>
      <c r="BL18">
        <f>($B$11*$D$9+$C$11*$D$9+$F$11*((CW18+CO18)/MAX(CW18+CO18+CX18, 0.1)*$I$9+CX18/MAX(CW18+CO18+CX18, 0.1)*$J$9))/($B$11+$C$11+$F$11)</f>
        <v>0</v>
      </c>
      <c r="BM18">
        <f>($B$11*$K$9+$C$11*$K$9+$F$11*((CW18+CO18)/MAX(CW18+CO18+CX18, 0.1)*$P$9+CX18/MAX(CW18+CO18+CX18, 0.1)*$Q$9))/($B$11+$C$11+$F$11)</f>
        <v>0</v>
      </c>
      <c r="BN18">
        <v>6</v>
      </c>
      <c r="BO18">
        <v>0.5</v>
      </c>
      <c r="BP18" t="s">
        <v>273</v>
      </c>
      <c r="BQ18">
        <v>2</v>
      </c>
      <c r="BR18">
        <v>1604427682.1</v>
      </c>
      <c r="BS18">
        <v>293.121</v>
      </c>
      <c r="BT18">
        <v>299.983</v>
      </c>
      <c r="BU18">
        <v>20.97</v>
      </c>
      <c r="BV18">
        <v>19.9976</v>
      </c>
      <c r="BW18">
        <v>293.154</v>
      </c>
      <c r="BX18">
        <v>20.6502</v>
      </c>
      <c r="BY18">
        <v>499.977</v>
      </c>
      <c r="BZ18">
        <v>100.278</v>
      </c>
      <c r="CA18">
        <v>0.100203</v>
      </c>
      <c r="CB18">
        <v>25.1022</v>
      </c>
      <c r="CC18">
        <v>25.0098</v>
      </c>
      <c r="CD18">
        <v>999.9</v>
      </c>
      <c r="CE18">
        <v>0</v>
      </c>
      <c r="CF18">
        <v>0</v>
      </c>
      <c r="CG18">
        <v>9980</v>
      </c>
      <c r="CH18">
        <v>0</v>
      </c>
      <c r="CI18">
        <v>0.951954</v>
      </c>
      <c r="CJ18">
        <v>1200.21</v>
      </c>
      <c r="CK18">
        <v>0.967011</v>
      </c>
      <c r="CL18">
        <v>0.032989</v>
      </c>
      <c r="CM18">
        <v>0</v>
      </c>
      <c r="CN18">
        <v>2.7851</v>
      </c>
      <c r="CO18">
        <v>0</v>
      </c>
      <c r="CP18">
        <v>7252.61</v>
      </c>
      <c r="CQ18">
        <v>11403.4</v>
      </c>
      <c r="CR18">
        <v>39.062</v>
      </c>
      <c r="CS18">
        <v>42.25</v>
      </c>
      <c r="CT18">
        <v>40.562</v>
      </c>
      <c r="CU18">
        <v>40.875</v>
      </c>
      <c r="CV18">
        <v>39.25</v>
      </c>
      <c r="CW18">
        <v>1160.62</v>
      </c>
      <c r="CX18">
        <v>39.59</v>
      </c>
      <c r="CY18">
        <v>0</v>
      </c>
      <c r="CZ18">
        <v>1604427682.1</v>
      </c>
      <c r="DA18">
        <v>0</v>
      </c>
      <c r="DB18">
        <v>2.63398076923077</v>
      </c>
      <c r="DC18">
        <v>0.308823937356077</v>
      </c>
      <c r="DD18">
        <v>-6.50529916794842</v>
      </c>
      <c r="DE18">
        <v>7252.14692307692</v>
      </c>
      <c r="DF18">
        <v>15</v>
      </c>
      <c r="DG18">
        <v>1604417947.1</v>
      </c>
      <c r="DH18" t="s">
        <v>274</v>
      </c>
      <c r="DI18">
        <v>1604417940.1</v>
      </c>
      <c r="DJ18">
        <v>1604417947.1</v>
      </c>
      <c r="DK18">
        <v>1</v>
      </c>
      <c r="DL18">
        <v>-0.134</v>
      </c>
      <c r="DM18">
        <v>0.013</v>
      </c>
      <c r="DN18">
        <v>0.037</v>
      </c>
      <c r="DO18">
        <v>0.31</v>
      </c>
      <c r="DP18">
        <v>420</v>
      </c>
      <c r="DQ18">
        <v>20</v>
      </c>
      <c r="DR18">
        <v>0.08</v>
      </c>
      <c r="DS18">
        <v>0.06</v>
      </c>
      <c r="DT18">
        <v>0</v>
      </c>
      <c r="DU18">
        <v>0</v>
      </c>
      <c r="DV18" t="s">
        <v>275</v>
      </c>
      <c r="DW18">
        <v>100</v>
      </c>
      <c r="DX18">
        <v>100</v>
      </c>
      <c r="DY18">
        <v>-0.033</v>
      </c>
      <c r="DZ18">
        <v>0.3198</v>
      </c>
      <c r="EA18">
        <v>-0.278027610152098</v>
      </c>
      <c r="EB18">
        <v>0.00106189765250334</v>
      </c>
      <c r="EC18">
        <v>-8.23004791133579e-07</v>
      </c>
      <c r="ED18">
        <v>1.95222372915411e-10</v>
      </c>
      <c r="EE18">
        <v>0.0605696754882689</v>
      </c>
      <c r="EF18">
        <v>0.0242991256848972</v>
      </c>
      <c r="EG18">
        <v>-0.00102667963148939</v>
      </c>
      <c r="EH18">
        <v>2.21636158600722e-05</v>
      </c>
      <c r="EI18">
        <v>2</v>
      </c>
      <c r="EJ18">
        <v>2037</v>
      </c>
      <c r="EK18">
        <v>1</v>
      </c>
      <c r="EL18">
        <v>24</v>
      </c>
      <c r="EM18">
        <v>162.4</v>
      </c>
      <c r="EN18">
        <v>162.2</v>
      </c>
      <c r="EO18">
        <v>2</v>
      </c>
      <c r="EP18">
        <v>509.562</v>
      </c>
      <c r="EQ18">
        <v>516.75</v>
      </c>
      <c r="ER18">
        <v>22.1797</v>
      </c>
      <c r="ES18">
        <v>26.3753</v>
      </c>
      <c r="ET18">
        <v>30.0001</v>
      </c>
      <c r="EU18">
        <v>26.2994</v>
      </c>
      <c r="EV18">
        <v>26.2789</v>
      </c>
      <c r="EW18">
        <v>16.0301</v>
      </c>
      <c r="EX18">
        <v>26.8442</v>
      </c>
      <c r="EY18">
        <v>100</v>
      </c>
      <c r="EZ18">
        <v>22.1698</v>
      </c>
      <c r="FA18">
        <v>300</v>
      </c>
      <c r="FB18">
        <v>20</v>
      </c>
      <c r="FC18">
        <v>102.072</v>
      </c>
      <c r="FD18">
        <v>101.81</v>
      </c>
    </row>
    <row r="19" spans="1:160">
      <c r="A19">
        <v>3</v>
      </c>
      <c r="B19">
        <v>1604427802.6</v>
      </c>
      <c r="C19">
        <v>241.099999904633</v>
      </c>
      <c r="D19" t="s">
        <v>278</v>
      </c>
      <c r="E19" t="s">
        <v>279</v>
      </c>
      <c r="F19">
        <v>1604427802.6</v>
      </c>
      <c r="G19">
        <f>BY19*AE19*(BU19-BV19)/(100*BN19*(1000-AE19*BU19))</f>
        <v>0</v>
      </c>
      <c r="H19">
        <f>BY19*AE19*(BT19-BS19*(1000-AE19*BV19)/(1000-AE19*BU19))/(100*BN19)</f>
        <v>0</v>
      </c>
      <c r="I19">
        <f>BS19 - IF(AE19&gt;1, H19*BN19*100.0/(AG19*CG19), 0)</f>
        <v>0</v>
      </c>
      <c r="J19">
        <f>((P19-G19/2)*I19-H19)/(P19+G19/2)</f>
        <v>0</v>
      </c>
      <c r="K19">
        <f>J19*(BZ19+CA19)/1000.0</f>
        <v>0</v>
      </c>
      <c r="L19">
        <f>(BS19 - IF(AE19&gt;1, H19*BN19*100.0/(AG19*CG19), 0))*(BZ19+CA19)/1000.0</f>
        <v>0</v>
      </c>
      <c r="M19">
        <f>2.0/((1/O19-1/N19)+SIGN(O19)*SQRT((1/O19-1/N19)*(1/O19-1/N19) + 4*BO19/((BO19+1)*(BO19+1))*(2*1/O19*1/N19-1/N19*1/N19)))</f>
        <v>0</v>
      </c>
      <c r="N19">
        <f>IF(LEFT(BP19,1)&lt;&gt;"0",IF(LEFT(BP19,1)="1",3.0,BQ19),$D$5+$E$5*(CG19*BZ19/($K$5*1000))+$F$5*(CG19*BZ19/($K$5*1000))*MAX(MIN(BN19,$J$5),$I$5)*MAX(MIN(BN19,$J$5),$I$5)+$G$5*MAX(MIN(BN19,$J$5),$I$5)*(CG19*BZ19/($K$5*1000))+$H$5*(CG19*BZ19/($K$5*1000))*(CG19*BZ19/($K$5*1000)))</f>
        <v>0</v>
      </c>
      <c r="O19">
        <f>G19*(1000-(1000*0.61365*exp(17.502*S19/(240.97+S19))/(BZ19+CA19)+BU19)/2)/(1000*0.61365*exp(17.502*S19/(240.97+S19))/(BZ19+CA19)-BU19)</f>
        <v>0</v>
      </c>
      <c r="P19">
        <f>1/((BO19+1)/(M19/1.6)+1/(N19/1.37)) + BO19/((BO19+1)/(M19/1.6) + BO19/(N19/1.37))</f>
        <v>0</v>
      </c>
      <c r="Q19">
        <f>(BK19*BM19)</f>
        <v>0</v>
      </c>
      <c r="R19">
        <f>(CB19+(Q19+2*0.95*5.67E-8*(((CB19+$B$7)+273)^4-(CB19+273)^4)-44100*G19)/(1.84*29.3*N19+8*0.95*5.67E-8*(CB19+273)^3))</f>
        <v>0</v>
      </c>
      <c r="S19">
        <f>($C$7*CC19+$D$7*CD19+$E$7*R19)</f>
        <v>0</v>
      </c>
      <c r="T19">
        <f>0.61365*exp(17.502*S19/(240.97+S19))</f>
        <v>0</v>
      </c>
      <c r="U19">
        <f>(V19/W19*100)</f>
        <v>0</v>
      </c>
      <c r="V19">
        <f>BU19*(BZ19+CA19)/1000</f>
        <v>0</v>
      </c>
      <c r="W19">
        <f>0.61365*exp(17.502*CB19/(240.97+CB19))</f>
        <v>0</v>
      </c>
      <c r="X19">
        <f>(T19-BU19*(BZ19+CA19)/1000)</f>
        <v>0</v>
      </c>
      <c r="Y19">
        <f>(-G19*44100)</f>
        <v>0</v>
      </c>
      <c r="Z19">
        <f>2*29.3*N19*0.92*(CB19-S19)</f>
        <v>0</v>
      </c>
      <c r="AA19">
        <f>2*0.95*5.67E-8*(((CB19+$B$7)+273)^4-(S19+273)^4)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MAX(0,($B$13+$C$13*CG19)/(1+$D$13*CG19)*BZ19/(CB19+273)*$E$13)</f>
        <v>0</v>
      </c>
      <c r="AH19" t="s">
        <v>272</v>
      </c>
      <c r="AI19" t="s">
        <v>272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272</v>
      </c>
      <c r="AP19" t="s">
        <v>272</v>
      </c>
      <c r="AQ19">
        <v>0</v>
      </c>
      <c r="AR19">
        <v>0</v>
      </c>
      <c r="AS19">
        <f>1-AQ19/AR19</f>
        <v>0</v>
      </c>
      <c r="AT19">
        <v>0.5</v>
      </c>
      <c r="AU19">
        <f>BK19</f>
        <v>0</v>
      </c>
      <c r="AV19">
        <f>H19</f>
        <v>0</v>
      </c>
      <c r="AW19">
        <f>AS19*AT19*AU19</f>
        <v>0</v>
      </c>
      <c r="AX19">
        <f>BC19/AR19</f>
        <v>0</v>
      </c>
      <c r="AY19">
        <f>(AV19-AN19)/AU19</f>
        <v>0</v>
      </c>
      <c r="AZ19">
        <f>(AK19-AR19)/AR19</f>
        <v>0</v>
      </c>
      <c r="BA19" t="s">
        <v>272</v>
      </c>
      <c r="BB19">
        <v>0</v>
      </c>
      <c r="BC19">
        <f>AR19-BB19</f>
        <v>0</v>
      </c>
      <c r="BD19">
        <f>(AR19-AQ19)/(AR19-BB19)</f>
        <v>0</v>
      </c>
      <c r="BE19">
        <f>(AK19-AR19)/(AK19-BB19)</f>
        <v>0</v>
      </c>
      <c r="BF19">
        <f>(AR19-AQ19)/(AR19-AJ19)</f>
        <v>0</v>
      </c>
      <c r="BG19">
        <f>(AK19-AR19)/(AK19-AJ19)</f>
        <v>0</v>
      </c>
      <c r="BH19">
        <f>(BD19*BB19/AQ19)</f>
        <v>0</v>
      </c>
      <c r="BI19">
        <f>(1-BH19)</f>
        <v>0</v>
      </c>
      <c r="BJ19">
        <f>$B$11*CH19+$C$11*CI19+$F$11*CJ19*(1-CM19)</f>
        <v>0</v>
      </c>
      <c r="BK19">
        <f>BJ19*BL19</f>
        <v>0</v>
      </c>
      <c r="BL19">
        <f>($B$11*$D$9+$C$11*$D$9+$F$11*((CW19+CO19)/MAX(CW19+CO19+CX19, 0.1)*$I$9+CX19/MAX(CW19+CO19+CX19, 0.1)*$J$9))/($B$11+$C$11+$F$11)</f>
        <v>0</v>
      </c>
      <c r="BM19">
        <f>($B$11*$K$9+$C$11*$K$9+$F$11*((CW19+CO19)/MAX(CW19+CO19+CX19, 0.1)*$P$9+CX19/MAX(CW19+CO19+CX19, 0.1)*$Q$9))/($B$11+$C$11+$F$11)</f>
        <v>0</v>
      </c>
      <c r="BN19">
        <v>6</v>
      </c>
      <c r="BO19">
        <v>0.5</v>
      </c>
      <c r="BP19" t="s">
        <v>273</v>
      </c>
      <c r="BQ19">
        <v>2</v>
      </c>
      <c r="BR19">
        <v>1604427802.6</v>
      </c>
      <c r="BS19">
        <v>195.741</v>
      </c>
      <c r="BT19">
        <v>199.982</v>
      </c>
      <c r="BU19">
        <v>20.9667</v>
      </c>
      <c r="BV19">
        <v>19.9756</v>
      </c>
      <c r="BW19">
        <v>195.841</v>
      </c>
      <c r="BX19">
        <v>20.647</v>
      </c>
      <c r="BY19">
        <v>500.009</v>
      </c>
      <c r="BZ19">
        <v>100.278</v>
      </c>
      <c r="CA19">
        <v>0.0999374</v>
      </c>
      <c r="CB19">
        <v>25.0936</v>
      </c>
      <c r="CC19">
        <v>24.9988</v>
      </c>
      <c r="CD19">
        <v>999.9</v>
      </c>
      <c r="CE19">
        <v>0</v>
      </c>
      <c r="CF19">
        <v>0</v>
      </c>
      <c r="CG19">
        <v>10004.4</v>
      </c>
      <c r="CH19">
        <v>0</v>
      </c>
      <c r="CI19">
        <v>0.951954</v>
      </c>
      <c r="CJ19">
        <v>1200.21</v>
      </c>
      <c r="CK19">
        <v>0.967011</v>
      </c>
      <c r="CL19">
        <v>0.032989</v>
      </c>
      <c r="CM19">
        <v>0</v>
      </c>
      <c r="CN19">
        <v>2.6569</v>
      </c>
      <c r="CO19">
        <v>0</v>
      </c>
      <c r="CP19">
        <v>7110.62</v>
      </c>
      <c r="CQ19">
        <v>11403.4</v>
      </c>
      <c r="CR19">
        <v>39.062</v>
      </c>
      <c r="CS19">
        <v>42.25</v>
      </c>
      <c r="CT19">
        <v>40.562</v>
      </c>
      <c r="CU19">
        <v>40.875</v>
      </c>
      <c r="CV19">
        <v>39.25</v>
      </c>
      <c r="CW19">
        <v>1160.62</v>
      </c>
      <c r="CX19">
        <v>39.59</v>
      </c>
      <c r="CY19">
        <v>0</v>
      </c>
      <c r="CZ19">
        <v>1604427802.7</v>
      </c>
      <c r="DA19">
        <v>0</v>
      </c>
      <c r="DB19">
        <v>2.562932</v>
      </c>
      <c r="DC19">
        <v>-0.0325230742509481</v>
      </c>
      <c r="DD19">
        <v>-8.92615383955584</v>
      </c>
      <c r="DE19">
        <v>7110.4236</v>
      </c>
      <c r="DF19">
        <v>15</v>
      </c>
      <c r="DG19">
        <v>1604417947.1</v>
      </c>
      <c r="DH19" t="s">
        <v>274</v>
      </c>
      <c r="DI19">
        <v>1604417940.1</v>
      </c>
      <c r="DJ19">
        <v>1604417947.1</v>
      </c>
      <c r="DK19">
        <v>1</v>
      </c>
      <c r="DL19">
        <v>-0.134</v>
      </c>
      <c r="DM19">
        <v>0.013</v>
      </c>
      <c r="DN19">
        <v>0.037</v>
      </c>
      <c r="DO19">
        <v>0.31</v>
      </c>
      <c r="DP19">
        <v>420</v>
      </c>
      <c r="DQ19">
        <v>20</v>
      </c>
      <c r="DR19">
        <v>0.08</v>
      </c>
      <c r="DS19">
        <v>0.06</v>
      </c>
      <c r="DT19">
        <v>0</v>
      </c>
      <c r="DU19">
        <v>0</v>
      </c>
      <c r="DV19" t="s">
        <v>275</v>
      </c>
      <c r="DW19">
        <v>100</v>
      </c>
      <c r="DX19">
        <v>100</v>
      </c>
      <c r="DY19">
        <v>-0.1</v>
      </c>
      <c r="DZ19">
        <v>0.3197</v>
      </c>
      <c r="EA19">
        <v>-0.278027610152098</v>
      </c>
      <c r="EB19">
        <v>0.00106189765250334</v>
      </c>
      <c r="EC19">
        <v>-8.23004791133579e-07</v>
      </c>
      <c r="ED19">
        <v>1.95222372915411e-10</v>
      </c>
      <c r="EE19">
        <v>0.0605696754882689</v>
      </c>
      <c r="EF19">
        <v>0.0242991256848972</v>
      </c>
      <c r="EG19">
        <v>-0.00102667963148939</v>
      </c>
      <c r="EH19">
        <v>2.21636158600722e-05</v>
      </c>
      <c r="EI19">
        <v>2</v>
      </c>
      <c r="EJ19">
        <v>2037</v>
      </c>
      <c r="EK19">
        <v>1</v>
      </c>
      <c r="EL19">
        <v>24</v>
      </c>
      <c r="EM19">
        <v>164.4</v>
      </c>
      <c r="EN19">
        <v>164.3</v>
      </c>
      <c r="EO19">
        <v>2</v>
      </c>
      <c r="EP19">
        <v>509.379</v>
      </c>
      <c r="EQ19">
        <v>516.36</v>
      </c>
      <c r="ER19">
        <v>22.1303</v>
      </c>
      <c r="ES19">
        <v>26.3619</v>
      </c>
      <c r="ET19">
        <v>30.0001</v>
      </c>
      <c r="EU19">
        <v>26.2772</v>
      </c>
      <c r="EV19">
        <v>26.2545</v>
      </c>
      <c r="EW19">
        <v>11.6767</v>
      </c>
      <c r="EX19">
        <v>26.8442</v>
      </c>
      <c r="EY19">
        <v>100</v>
      </c>
      <c r="EZ19">
        <v>22.1265</v>
      </c>
      <c r="FA19">
        <v>200</v>
      </c>
      <c r="FB19">
        <v>20</v>
      </c>
      <c r="FC19">
        <v>102.073</v>
      </c>
      <c r="FD19">
        <v>101.812</v>
      </c>
    </row>
    <row r="20" spans="1:160">
      <c r="A20">
        <v>4</v>
      </c>
      <c r="B20">
        <v>1604427923.1</v>
      </c>
      <c r="C20">
        <v>361.599999904633</v>
      </c>
      <c r="D20" t="s">
        <v>280</v>
      </c>
      <c r="E20" t="s">
        <v>281</v>
      </c>
      <c r="F20">
        <v>1604427923.1</v>
      </c>
      <c r="G20">
        <f>BY20*AE20*(BU20-BV20)/(100*BN20*(1000-AE20*BU20))</f>
        <v>0</v>
      </c>
      <c r="H20">
        <f>BY20*AE20*(BT20-BS20*(1000-AE20*BV20)/(1000-AE20*BU20))/(100*BN20)</f>
        <v>0</v>
      </c>
      <c r="I20">
        <f>BS20 - IF(AE20&gt;1, H20*BN20*100.0/(AG20*CG20), 0)</f>
        <v>0</v>
      </c>
      <c r="J20">
        <f>((P20-G20/2)*I20-H20)/(P20+G20/2)</f>
        <v>0</v>
      </c>
      <c r="K20">
        <f>J20*(BZ20+CA20)/1000.0</f>
        <v>0</v>
      </c>
      <c r="L20">
        <f>(BS20 - IF(AE20&gt;1, H20*BN20*100.0/(AG20*CG20), 0))*(BZ20+CA20)/1000.0</f>
        <v>0</v>
      </c>
      <c r="M20">
        <f>2.0/((1/O20-1/N20)+SIGN(O20)*SQRT((1/O20-1/N20)*(1/O20-1/N20) + 4*BO20/((BO20+1)*(BO20+1))*(2*1/O20*1/N20-1/N20*1/N20)))</f>
        <v>0</v>
      </c>
      <c r="N20">
        <f>IF(LEFT(BP20,1)&lt;&gt;"0",IF(LEFT(BP20,1)="1",3.0,BQ20),$D$5+$E$5*(CG20*BZ20/($K$5*1000))+$F$5*(CG20*BZ20/($K$5*1000))*MAX(MIN(BN20,$J$5),$I$5)*MAX(MIN(BN20,$J$5),$I$5)+$G$5*MAX(MIN(BN20,$J$5),$I$5)*(CG20*BZ20/($K$5*1000))+$H$5*(CG20*BZ20/($K$5*1000))*(CG20*BZ20/($K$5*1000)))</f>
        <v>0</v>
      </c>
      <c r="O20">
        <f>G20*(1000-(1000*0.61365*exp(17.502*S20/(240.97+S20))/(BZ20+CA20)+BU20)/2)/(1000*0.61365*exp(17.502*S20/(240.97+S20))/(BZ20+CA20)-BU20)</f>
        <v>0</v>
      </c>
      <c r="P20">
        <f>1/((BO20+1)/(M20/1.6)+1/(N20/1.37)) + BO20/((BO20+1)/(M20/1.6) + BO20/(N20/1.37))</f>
        <v>0</v>
      </c>
      <c r="Q20">
        <f>(BK20*BM20)</f>
        <v>0</v>
      </c>
      <c r="R20">
        <f>(CB20+(Q20+2*0.95*5.67E-8*(((CB20+$B$7)+273)^4-(CB20+273)^4)-44100*G20)/(1.84*29.3*N20+8*0.95*5.67E-8*(CB20+273)^3))</f>
        <v>0</v>
      </c>
      <c r="S20">
        <f>($C$7*CC20+$D$7*CD20+$E$7*R20)</f>
        <v>0</v>
      </c>
      <c r="T20">
        <f>0.61365*exp(17.502*S20/(240.97+S20))</f>
        <v>0</v>
      </c>
      <c r="U20">
        <f>(V20/W20*100)</f>
        <v>0</v>
      </c>
      <c r="V20">
        <f>BU20*(BZ20+CA20)/1000</f>
        <v>0</v>
      </c>
      <c r="W20">
        <f>0.61365*exp(17.502*CB20/(240.97+CB20))</f>
        <v>0</v>
      </c>
      <c r="X20">
        <f>(T20-BU20*(BZ20+CA20)/1000)</f>
        <v>0</v>
      </c>
      <c r="Y20">
        <f>(-G20*44100)</f>
        <v>0</v>
      </c>
      <c r="Z20">
        <f>2*29.3*N20*0.92*(CB20-S20)</f>
        <v>0</v>
      </c>
      <c r="AA20">
        <f>2*0.95*5.67E-8*(((CB20+$B$7)+273)^4-(S20+273)^4)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MAX(0,($B$13+$C$13*CG20)/(1+$D$13*CG20)*BZ20/(CB20+273)*$E$13)</f>
        <v>0</v>
      </c>
      <c r="AH20" t="s">
        <v>272</v>
      </c>
      <c r="AI20" t="s">
        <v>272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272</v>
      </c>
      <c r="AP20" t="s">
        <v>272</v>
      </c>
      <c r="AQ20">
        <v>0</v>
      </c>
      <c r="AR20">
        <v>0</v>
      </c>
      <c r="AS20">
        <f>1-AQ20/AR20</f>
        <v>0</v>
      </c>
      <c r="AT20">
        <v>0.5</v>
      </c>
      <c r="AU20">
        <f>BK20</f>
        <v>0</v>
      </c>
      <c r="AV20">
        <f>H20</f>
        <v>0</v>
      </c>
      <c r="AW20">
        <f>AS20*AT20*AU20</f>
        <v>0</v>
      </c>
      <c r="AX20">
        <f>BC20/AR20</f>
        <v>0</v>
      </c>
      <c r="AY20">
        <f>(AV20-AN20)/AU20</f>
        <v>0</v>
      </c>
      <c r="AZ20">
        <f>(AK20-AR20)/AR20</f>
        <v>0</v>
      </c>
      <c r="BA20" t="s">
        <v>272</v>
      </c>
      <c r="BB20">
        <v>0</v>
      </c>
      <c r="BC20">
        <f>AR20-BB20</f>
        <v>0</v>
      </c>
      <c r="BD20">
        <f>(AR20-AQ20)/(AR20-BB20)</f>
        <v>0</v>
      </c>
      <c r="BE20">
        <f>(AK20-AR20)/(AK20-BB20)</f>
        <v>0</v>
      </c>
      <c r="BF20">
        <f>(AR20-AQ20)/(AR20-AJ20)</f>
        <v>0</v>
      </c>
      <c r="BG20">
        <f>(AK20-AR20)/(AK20-AJ20)</f>
        <v>0</v>
      </c>
      <c r="BH20">
        <f>(BD20*BB20/AQ20)</f>
        <v>0</v>
      </c>
      <c r="BI20">
        <f>(1-BH20)</f>
        <v>0</v>
      </c>
      <c r="BJ20">
        <f>$B$11*CH20+$C$11*CI20+$F$11*CJ20*(1-CM20)</f>
        <v>0</v>
      </c>
      <c r="BK20">
        <f>BJ20*BL20</f>
        <v>0</v>
      </c>
      <c r="BL20">
        <f>($B$11*$D$9+$C$11*$D$9+$F$11*((CW20+CO20)/MAX(CW20+CO20+CX20, 0.1)*$I$9+CX20/MAX(CW20+CO20+CX20, 0.1)*$J$9))/($B$11+$C$11+$F$11)</f>
        <v>0</v>
      </c>
      <c r="BM20">
        <f>($B$11*$K$9+$C$11*$K$9+$F$11*((CW20+CO20)/MAX(CW20+CO20+CX20, 0.1)*$P$9+CX20/MAX(CW20+CO20+CX20, 0.1)*$Q$9))/($B$11+$C$11+$F$11)</f>
        <v>0</v>
      </c>
      <c r="BN20">
        <v>6</v>
      </c>
      <c r="BO20">
        <v>0.5</v>
      </c>
      <c r="BP20" t="s">
        <v>273</v>
      </c>
      <c r="BQ20">
        <v>2</v>
      </c>
      <c r="BR20">
        <v>1604427923.1</v>
      </c>
      <c r="BS20">
        <v>98.5947</v>
      </c>
      <c r="BT20">
        <v>99.9836</v>
      </c>
      <c r="BU20">
        <v>20.9879</v>
      </c>
      <c r="BV20">
        <v>19.9644</v>
      </c>
      <c r="BW20">
        <v>98.7756</v>
      </c>
      <c r="BX20">
        <v>20.668</v>
      </c>
      <c r="BY20">
        <v>500.045</v>
      </c>
      <c r="BZ20">
        <v>100.273</v>
      </c>
      <c r="CA20">
        <v>0.0998793</v>
      </c>
      <c r="CB20">
        <v>25.0767</v>
      </c>
      <c r="CC20">
        <v>24.9895</v>
      </c>
      <c r="CD20">
        <v>999.9</v>
      </c>
      <c r="CE20">
        <v>0</v>
      </c>
      <c r="CF20">
        <v>0</v>
      </c>
      <c r="CG20">
        <v>10023.8</v>
      </c>
      <c r="CH20">
        <v>0</v>
      </c>
      <c r="CI20">
        <v>0.951954</v>
      </c>
      <c r="CJ20">
        <v>1199.97</v>
      </c>
      <c r="CK20">
        <v>0.967003</v>
      </c>
      <c r="CL20">
        <v>0.0329973</v>
      </c>
      <c r="CM20">
        <v>0</v>
      </c>
      <c r="CN20">
        <v>2.634</v>
      </c>
      <c r="CO20">
        <v>0</v>
      </c>
      <c r="CP20">
        <v>7001.66</v>
      </c>
      <c r="CQ20">
        <v>11401.1</v>
      </c>
      <c r="CR20">
        <v>39</v>
      </c>
      <c r="CS20">
        <v>42.187</v>
      </c>
      <c r="CT20">
        <v>40.5</v>
      </c>
      <c r="CU20">
        <v>40.812</v>
      </c>
      <c r="CV20">
        <v>39.25</v>
      </c>
      <c r="CW20">
        <v>1160.37</v>
      </c>
      <c r="CX20">
        <v>39.6</v>
      </c>
      <c r="CY20">
        <v>0</v>
      </c>
      <c r="CZ20">
        <v>1604427923.3</v>
      </c>
      <c r="DA20">
        <v>0</v>
      </c>
      <c r="DB20">
        <v>2.63275384615385</v>
      </c>
      <c r="DC20">
        <v>-0.16473846370084</v>
      </c>
      <c r="DD20">
        <v>-5.2793162463456</v>
      </c>
      <c r="DE20">
        <v>7002.91769230769</v>
      </c>
      <c r="DF20">
        <v>15</v>
      </c>
      <c r="DG20">
        <v>1604417947.1</v>
      </c>
      <c r="DH20" t="s">
        <v>274</v>
      </c>
      <c r="DI20">
        <v>1604417940.1</v>
      </c>
      <c r="DJ20">
        <v>1604417947.1</v>
      </c>
      <c r="DK20">
        <v>1</v>
      </c>
      <c r="DL20">
        <v>-0.134</v>
      </c>
      <c r="DM20">
        <v>0.013</v>
      </c>
      <c r="DN20">
        <v>0.037</v>
      </c>
      <c r="DO20">
        <v>0.31</v>
      </c>
      <c r="DP20">
        <v>420</v>
      </c>
      <c r="DQ20">
        <v>20</v>
      </c>
      <c r="DR20">
        <v>0.08</v>
      </c>
      <c r="DS20">
        <v>0.06</v>
      </c>
      <c r="DT20">
        <v>0</v>
      </c>
      <c r="DU20">
        <v>0</v>
      </c>
      <c r="DV20" t="s">
        <v>275</v>
      </c>
      <c r="DW20">
        <v>100</v>
      </c>
      <c r="DX20">
        <v>100</v>
      </c>
      <c r="DY20">
        <v>-0.181</v>
      </c>
      <c r="DZ20">
        <v>0.3199</v>
      </c>
      <c r="EA20">
        <v>-0.278027610152098</v>
      </c>
      <c r="EB20">
        <v>0.00106189765250334</v>
      </c>
      <c r="EC20">
        <v>-8.23004791133579e-07</v>
      </c>
      <c r="ED20">
        <v>1.95222372915411e-10</v>
      </c>
      <c r="EE20">
        <v>0.0605696754882689</v>
      </c>
      <c r="EF20">
        <v>0.0242991256848972</v>
      </c>
      <c r="EG20">
        <v>-0.00102667963148939</v>
      </c>
      <c r="EH20">
        <v>2.21636158600722e-05</v>
      </c>
      <c r="EI20">
        <v>2</v>
      </c>
      <c r="EJ20">
        <v>2037</v>
      </c>
      <c r="EK20">
        <v>1</v>
      </c>
      <c r="EL20">
        <v>24</v>
      </c>
      <c r="EM20">
        <v>166.4</v>
      </c>
      <c r="EN20">
        <v>166.3</v>
      </c>
      <c r="EO20">
        <v>2</v>
      </c>
      <c r="EP20">
        <v>509.262</v>
      </c>
      <c r="EQ20">
        <v>515.967</v>
      </c>
      <c r="ER20">
        <v>22.2324</v>
      </c>
      <c r="ES20">
        <v>26.3374</v>
      </c>
      <c r="ET20">
        <v>29.9998</v>
      </c>
      <c r="EU20">
        <v>26.2438</v>
      </c>
      <c r="EV20">
        <v>26.2165</v>
      </c>
      <c r="EW20">
        <v>7.18006</v>
      </c>
      <c r="EX20">
        <v>26.8442</v>
      </c>
      <c r="EY20">
        <v>100</v>
      </c>
      <c r="EZ20">
        <v>22.233</v>
      </c>
      <c r="FA20">
        <v>100</v>
      </c>
      <c r="FB20">
        <v>20</v>
      </c>
      <c r="FC20">
        <v>102.08</v>
      </c>
      <c r="FD20">
        <v>101.818</v>
      </c>
    </row>
    <row r="21" spans="1:160">
      <c r="A21">
        <v>5</v>
      </c>
      <c r="B21">
        <v>1604428043.6</v>
      </c>
      <c r="C21">
        <v>482.099999904633</v>
      </c>
      <c r="D21" t="s">
        <v>282</v>
      </c>
      <c r="E21" t="s">
        <v>283</v>
      </c>
      <c r="F21">
        <v>1604428043.6</v>
      </c>
      <c r="G21">
        <f>BY21*AE21*(BU21-BV21)/(100*BN21*(1000-AE21*BU21))</f>
        <v>0</v>
      </c>
      <c r="H21">
        <f>BY21*AE21*(BT21-BS21*(1000-AE21*BV21)/(1000-AE21*BU21))/(100*BN21)</f>
        <v>0</v>
      </c>
      <c r="I21">
        <f>BS21 - IF(AE21&gt;1, H21*BN21*100.0/(AG21*CG21), 0)</f>
        <v>0</v>
      </c>
      <c r="J21">
        <f>((P21-G21/2)*I21-H21)/(P21+G21/2)</f>
        <v>0</v>
      </c>
      <c r="K21">
        <f>J21*(BZ21+CA21)/1000.0</f>
        <v>0</v>
      </c>
      <c r="L21">
        <f>(BS21 - IF(AE21&gt;1, H21*BN21*100.0/(AG21*CG21), 0))*(BZ21+CA21)/1000.0</f>
        <v>0</v>
      </c>
      <c r="M21">
        <f>2.0/((1/O21-1/N21)+SIGN(O21)*SQRT((1/O21-1/N21)*(1/O21-1/N21) + 4*BO21/((BO21+1)*(BO21+1))*(2*1/O21*1/N21-1/N21*1/N21)))</f>
        <v>0</v>
      </c>
      <c r="N21">
        <f>IF(LEFT(BP21,1)&lt;&gt;"0",IF(LEFT(BP21,1)="1",3.0,BQ21),$D$5+$E$5*(CG21*BZ21/($K$5*1000))+$F$5*(CG21*BZ21/($K$5*1000))*MAX(MIN(BN21,$J$5),$I$5)*MAX(MIN(BN21,$J$5),$I$5)+$G$5*MAX(MIN(BN21,$J$5),$I$5)*(CG21*BZ21/($K$5*1000))+$H$5*(CG21*BZ21/($K$5*1000))*(CG21*BZ21/($K$5*1000)))</f>
        <v>0</v>
      </c>
      <c r="O21">
        <f>G21*(1000-(1000*0.61365*exp(17.502*S21/(240.97+S21))/(BZ21+CA21)+BU21)/2)/(1000*0.61365*exp(17.502*S21/(240.97+S21))/(BZ21+CA21)-BU21)</f>
        <v>0</v>
      </c>
      <c r="P21">
        <f>1/((BO21+1)/(M21/1.6)+1/(N21/1.37)) + BO21/((BO21+1)/(M21/1.6) + BO21/(N21/1.37))</f>
        <v>0</v>
      </c>
      <c r="Q21">
        <f>(BK21*BM21)</f>
        <v>0</v>
      </c>
      <c r="R21">
        <f>(CB21+(Q21+2*0.95*5.67E-8*(((CB21+$B$7)+273)^4-(CB21+273)^4)-44100*G21)/(1.84*29.3*N21+8*0.95*5.67E-8*(CB21+273)^3))</f>
        <v>0</v>
      </c>
      <c r="S21">
        <f>($C$7*CC21+$D$7*CD21+$E$7*R21)</f>
        <v>0</v>
      </c>
      <c r="T21">
        <f>0.61365*exp(17.502*S21/(240.97+S21))</f>
        <v>0</v>
      </c>
      <c r="U21">
        <f>(V21/W21*100)</f>
        <v>0</v>
      </c>
      <c r="V21">
        <f>BU21*(BZ21+CA21)/1000</f>
        <v>0</v>
      </c>
      <c r="W21">
        <f>0.61365*exp(17.502*CB21/(240.97+CB21))</f>
        <v>0</v>
      </c>
      <c r="X21">
        <f>(T21-BU21*(BZ21+CA21)/1000)</f>
        <v>0</v>
      </c>
      <c r="Y21">
        <f>(-G21*44100)</f>
        <v>0</v>
      </c>
      <c r="Z21">
        <f>2*29.3*N21*0.92*(CB21-S21)</f>
        <v>0</v>
      </c>
      <c r="AA21">
        <f>2*0.95*5.67E-8*(((CB21+$B$7)+273)^4-(S21+273)^4)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MAX(0,($B$13+$C$13*CG21)/(1+$D$13*CG21)*BZ21/(CB21+273)*$E$13)</f>
        <v>0</v>
      </c>
      <c r="AH21" t="s">
        <v>272</v>
      </c>
      <c r="AI21" t="s">
        <v>272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272</v>
      </c>
      <c r="AP21" t="s">
        <v>272</v>
      </c>
      <c r="AQ21">
        <v>0</v>
      </c>
      <c r="AR21">
        <v>0</v>
      </c>
      <c r="AS21">
        <f>1-AQ21/AR21</f>
        <v>0</v>
      </c>
      <c r="AT21">
        <v>0.5</v>
      </c>
      <c r="AU21">
        <f>BK21</f>
        <v>0</v>
      </c>
      <c r="AV21">
        <f>H21</f>
        <v>0</v>
      </c>
      <c r="AW21">
        <f>AS21*AT21*AU21</f>
        <v>0</v>
      </c>
      <c r="AX21">
        <f>BC21/AR21</f>
        <v>0</v>
      </c>
      <c r="AY21">
        <f>(AV21-AN21)/AU21</f>
        <v>0</v>
      </c>
      <c r="AZ21">
        <f>(AK21-AR21)/AR21</f>
        <v>0</v>
      </c>
      <c r="BA21" t="s">
        <v>272</v>
      </c>
      <c r="BB21">
        <v>0</v>
      </c>
      <c r="BC21">
        <f>AR21-BB21</f>
        <v>0</v>
      </c>
      <c r="BD21">
        <f>(AR21-AQ21)/(AR21-BB21)</f>
        <v>0</v>
      </c>
      <c r="BE21">
        <f>(AK21-AR21)/(AK21-BB21)</f>
        <v>0</v>
      </c>
      <c r="BF21">
        <f>(AR21-AQ21)/(AR21-AJ21)</f>
        <v>0</v>
      </c>
      <c r="BG21">
        <f>(AK21-AR21)/(AK21-AJ21)</f>
        <v>0</v>
      </c>
      <c r="BH21">
        <f>(BD21*BB21/AQ21)</f>
        <v>0</v>
      </c>
      <c r="BI21">
        <f>(1-BH21)</f>
        <v>0</v>
      </c>
      <c r="BJ21">
        <f>$B$11*CH21+$C$11*CI21+$F$11*CJ21*(1-CM21)</f>
        <v>0</v>
      </c>
      <c r="BK21">
        <f>BJ21*BL21</f>
        <v>0</v>
      </c>
      <c r="BL21">
        <f>($B$11*$D$9+$C$11*$D$9+$F$11*((CW21+CO21)/MAX(CW21+CO21+CX21, 0.1)*$I$9+CX21/MAX(CW21+CO21+CX21, 0.1)*$J$9))/($B$11+$C$11+$F$11)</f>
        <v>0</v>
      </c>
      <c r="BM21">
        <f>($B$11*$K$9+$C$11*$K$9+$F$11*((CW21+CO21)/MAX(CW21+CO21+CX21, 0.1)*$P$9+CX21/MAX(CW21+CO21+CX21, 0.1)*$Q$9))/($B$11+$C$11+$F$11)</f>
        <v>0</v>
      </c>
      <c r="BN21">
        <v>6</v>
      </c>
      <c r="BO21">
        <v>0.5</v>
      </c>
      <c r="BP21" t="s">
        <v>273</v>
      </c>
      <c r="BQ21">
        <v>2</v>
      </c>
      <c r="BR21">
        <v>1604428043.6</v>
      </c>
      <c r="BS21">
        <v>50.0541</v>
      </c>
      <c r="BT21">
        <v>49.9937</v>
      </c>
      <c r="BU21">
        <v>20.9956</v>
      </c>
      <c r="BV21">
        <v>19.9498</v>
      </c>
      <c r="BW21">
        <v>50.2808</v>
      </c>
      <c r="BX21">
        <v>20.6756</v>
      </c>
      <c r="BY21">
        <v>500.053</v>
      </c>
      <c r="BZ21">
        <v>100.267</v>
      </c>
      <c r="CA21">
        <v>0.100209</v>
      </c>
      <c r="CB21">
        <v>25.0875</v>
      </c>
      <c r="CC21">
        <v>24.9851</v>
      </c>
      <c r="CD21">
        <v>999.9</v>
      </c>
      <c r="CE21">
        <v>0</v>
      </c>
      <c r="CF21">
        <v>0</v>
      </c>
      <c r="CG21">
        <v>9987.5</v>
      </c>
      <c r="CH21">
        <v>0</v>
      </c>
      <c r="CI21">
        <v>0.951954</v>
      </c>
      <c r="CJ21">
        <v>1200</v>
      </c>
      <c r="CK21">
        <v>0.967003</v>
      </c>
      <c r="CL21">
        <v>0.0329973</v>
      </c>
      <c r="CM21">
        <v>0</v>
      </c>
      <c r="CN21">
        <v>2.8615</v>
      </c>
      <c r="CO21">
        <v>0</v>
      </c>
      <c r="CP21">
        <v>6952</v>
      </c>
      <c r="CQ21">
        <v>11401.4</v>
      </c>
      <c r="CR21">
        <v>38.937</v>
      </c>
      <c r="CS21">
        <v>42.125</v>
      </c>
      <c r="CT21">
        <v>40.437</v>
      </c>
      <c r="CU21">
        <v>40.75</v>
      </c>
      <c r="CV21">
        <v>39.125</v>
      </c>
      <c r="CW21">
        <v>1160.4</v>
      </c>
      <c r="CX21">
        <v>39.6</v>
      </c>
      <c r="CY21">
        <v>0</v>
      </c>
      <c r="CZ21">
        <v>1604428043.9</v>
      </c>
      <c r="DA21">
        <v>0</v>
      </c>
      <c r="DB21">
        <v>2.590124</v>
      </c>
      <c r="DC21">
        <v>-0.134223082687836</v>
      </c>
      <c r="DD21">
        <v>-9.88615383781607</v>
      </c>
      <c r="DE21">
        <v>6953.3292</v>
      </c>
      <c r="DF21">
        <v>15</v>
      </c>
      <c r="DG21">
        <v>1604417947.1</v>
      </c>
      <c r="DH21" t="s">
        <v>274</v>
      </c>
      <c r="DI21">
        <v>1604417940.1</v>
      </c>
      <c r="DJ21">
        <v>1604417947.1</v>
      </c>
      <c r="DK21">
        <v>1</v>
      </c>
      <c r="DL21">
        <v>-0.134</v>
      </c>
      <c r="DM21">
        <v>0.013</v>
      </c>
      <c r="DN21">
        <v>0.037</v>
      </c>
      <c r="DO21">
        <v>0.31</v>
      </c>
      <c r="DP21">
        <v>420</v>
      </c>
      <c r="DQ21">
        <v>20</v>
      </c>
      <c r="DR21">
        <v>0.08</v>
      </c>
      <c r="DS21">
        <v>0.06</v>
      </c>
      <c r="DT21">
        <v>0</v>
      </c>
      <c r="DU21">
        <v>0</v>
      </c>
      <c r="DV21" t="s">
        <v>275</v>
      </c>
      <c r="DW21">
        <v>100</v>
      </c>
      <c r="DX21">
        <v>100</v>
      </c>
      <c r="DY21">
        <v>-0.227</v>
      </c>
      <c r="DZ21">
        <v>0.32</v>
      </c>
      <c r="EA21">
        <v>-0.278027610152098</v>
      </c>
      <c r="EB21">
        <v>0.00106189765250334</v>
      </c>
      <c r="EC21">
        <v>-8.23004791133579e-07</v>
      </c>
      <c r="ED21">
        <v>1.95222372915411e-10</v>
      </c>
      <c r="EE21">
        <v>0.0605696754882689</v>
      </c>
      <c r="EF21">
        <v>0.0242991256848972</v>
      </c>
      <c r="EG21">
        <v>-0.00102667963148939</v>
      </c>
      <c r="EH21">
        <v>2.21636158600722e-05</v>
      </c>
      <c r="EI21">
        <v>2</v>
      </c>
      <c r="EJ21">
        <v>2037</v>
      </c>
      <c r="EK21">
        <v>1</v>
      </c>
      <c r="EL21">
        <v>24</v>
      </c>
      <c r="EM21">
        <v>168.4</v>
      </c>
      <c r="EN21">
        <v>168.3</v>
      </c>
      <c r="EO21">
        <v>2</v>
      </c>
      <c r="EP21">
        <v>509.07</v>
      </c>
      <c r="EQ21">
        <v>516.223</v>
      </c>
      <c r="ER21">
        <v>22.2552</v>
      </c>
      <c r="ES21">
        <v>26.2672</v>
      </c>
      <c r="ET21">
        <v>29.9999</v>
      </c>
      <c r="EU21">
        <v>26.1841</v>
      </c>
      <c r="EV21">
        <v>26.16</v>
      </c>
      <c r="EW21">
        <v>4.95599</v>
      </c>
      <c r="EX21">
        <v>26.8442</v>
      </c>
      <c r="EY21">
        <v>100</v>
      </c>
      <c r="EZ21">
        <v>22.2598</v>
      </c>
      <c r="FA21">
        <v>50</v>
      </c>
      <c r="FB21">
        <v>20</v>
      </c>
      <c r="FC21">
        <v>102.087</v>
      </c>
      <c r="FD21">
        <v>101.831</v>
      </c>
    </row>
    <row r="22" spans="1:160">
      <c r="A22">
        <v>6</v>
      </c>
      <c r="B22">
        <v>1604428164.1</v>
      </c>
      <c r="C22">
        <v>602.599999904633</v>
      </c>
      <c r="D22" t="s">
        <v>284</v>
      </c>
      <c r="E22" t="s">
        <v>285</v>
      </c>
      <c r="F22">
        <v>1604428164.1</v>
      </c>
      <c r="G22">
        <f>BY22*AE22*(BU22-BV22)/(100*BN22*(1000-AE22*BU22))</f>
        <v>0</v>
      </c>
      <c r="H22">
        <f>BY22*AE22*(BT22-BS22*(1000-AE22*BV22)/(1000-AE22*BU22))/(100*BN22)</f>
        <v>0</v>
      </c>
      <c r="I22">
        <f>BS22 - IF(AE22&gt;1, H22*BN22*100.0/(AG22*CG22), 0)</f>
        <v>0</v>
      </c>
      <c r="J22">
        <f>((P22-G22/2)*I22-H22)/(P22+G22/2)</f>
        <v>0</v>
      </c>
      <c r="K22">
        <f>J22*(BZ22+CA22)/1000.0</f>
        <v>0</v>
      </c>
      <c r="L22">
        <f>(BS22 - IF(AE22&gt;1, H22*BN22*100.0/(AG22*CG22), 0))*(BZ22+CA22)/1000.0</f>
        <v>0</v>
      </c>
      <c r="M22">
        <f>2.0/((1/O22-1/N22)+SIGN(O22)*SQRT((1/O22-1/N22)*(1/O22-1/N22) + 4*BO22/((BO22+1)*(BO22+1))*(2*1/O22*1/N22-1/N22*1/N22)))</f>
        <v>0</v>
      </c>
      <c r="N22">
        <f>IF(LEFT(BP22,1)&lt;&gt;"0",IF(LEFT(BP22,1)="1",3.0,BQ22),$D$5+$E$5*(CG22*BZ22/($K$5*1000))+$F$5*(CG22*BZ22/($K$5*1000))*MAX(MIN(BN22,$J$5),$I$5)*MAX(MIN(BN22,$J$5),$I$5)+$G$5*MAX(MIN(BN22,$J$5),$I$5)*(CG22*BZ22/($K$5*1000))+$H$5*(CG22*BZ22/($K$5*1000))*(CG22*BZ22/($K$5*1000)))</f>
        <v>0</v>
      </c>
      <c r="O22">
        <f>G22*(1000-(1000*0.61365*exp(17.502*S22/(240.97+S22))/(BZ22+CA22)+BU22)/2)/(1000*0.61365*exp(17.502*S22/(240.97+S22))/(BZ22+CA22)-BU22)</f>
        <v>0</v>
      </c>
      <c r="P22">
        <f>1/((BO22+1)/(M22/1.6)+1/(N22/1.37)) + BO22/((BO22+1)/(M22/1.6) + BO22/(N22/1.37))</f>
        <v>0</v>
      </c>
      <c r="Q22">
        <f>(BK22*BM22)</f>
        <v>0</v>
      </c>
      <c r="R22">
        <f>(CB22+(Q22+2*0.95*5.67E-8*(((CB22+$B$7)+273)^4-(CB22+273)^4)-44100*G22)/(1.84*29.3*N22+8*0.95*5.67E-8*(CB22+273)^3))</f>
        <v>0</v>
      </c>
      <c r="S22">
        <f>($C$7*CC22+$D$7*CD22+$E$7*R22)</f>
        <v>0</v>
      </c>
      <c r="T22">
        <f>0.61365*exp(17.502*S22/(240.97+S22))</f>
        <v>0</v>
      </c>
      <c r="U22">
        <f>(V22/W22*100)</f>
        <v>0</v>
      </c>
      <c r="V22">
        <f>BU22*(BZ22+CA22)/1000</f>
        <v>0</v>
      </c>
      <c r="W22">
        <f>0.61365*exp(17.502*CB22/(240.97+CB22))</f>
        <v>0</v>
      </c>
      <c r="X22">
        <f>(T22-BU22*(BZ22+CA22)/1000)</f>
        <v>0</v>
      </c>
      <c r="Y22">
        <f>(-G22*44100)</f>
        <v>0</v>
      </c>
      <c r="Z22">
        <f>2*29.3*N22*0.92*(CB22-S22)</f>
        <v>0</v>
      </c>
      <c r="AA22">
        <f>2*0.95*5.67E-8*(((CB22+$B$7)+273)^4-(S22+273)^4)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MAX(0,($B$13+$C$13*CG22)/(1+$D$13*CG22)*BZ22/(CB22+273)*$E$13)</f>
        <v>0</v>
      </c>
      <c r="AH22" t="s">
        <v>272</v>
      </c>
      <c r="AI22" t="s">
        <v>272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272</v>
      </c>
      <c r="AP22" t="s">
        <v>272</v>
      </c>
      <c r="AQ22">
        <v>0</v>
      </c>
      <c r="AR22">
        <v>0</v>
      </c>
      <c r="AS22">
        <f>1-AQ22/AR22</f>
        <v>0</v>
      </c>
      <c r="AT22">
        <v>0.5</v>
      </c>
      <c r="AU22">
        <f>BK22</f>
        <v>0</v>
      </c>
      <c r="AV22">
        <f>H22</f>
        <v>0</v>
      </c>
      <c r="AW22">
        <f>AS22*AT22*AU22</f>
        <v>0</v>
      </c>
      <c r="AX22">
        <f>BC22/AR22</f>
        <v>0</v>
      </c>
      <c r="AY22">
        <f>(AV22-AN22)/AU22</f>
        <v>0</v>
      </c>
      <c r="AZ22">
        <f>(AK22-AR22)/AR22</f>
        <v>0</v>
      </c>
      <c r="BA22" t="s">
        <v>272</v>
      </c>
      <c r="BB22">
        <v>0</v>
      </c>
      <c r="BC22">
        <f>AR22-BB22</f>
        <v>0</v>
      </c>
      <c r="BD22">
        <f>(AR22-AQ22)/(AR22-BB22)</f>
        <v>0</v>
      </c>
      <c r="BE22">
        <f>(AK22-AR22)/(AK22-BB22)</f>
        <v>0</v>
      </c>
      <c r="BF22">
        <f>(AR22-AQ22)/(AR22-AJ22)</f>
        <v>0</v>
      </c>
      <c r="BG22">
        <f>(AK22-AR22)/(AK22-AJ22)</f>
        <v>0</v>
      </c>
      <c r="BH22">
        <f>(BD22*BB22/AQ22)</f>
        <v>0</v>
      </c>
      <c r="BI22">
        <f>(1-BH22)</f>
        <v>0</v>
      </c>
      <c r="BJ22">
        <f>$B$11*CH22+$C$11*CI22+$F$11*CJ22*(1-CM22)</f>
        <v>0</v>
      </c>
      <c r="BK22">
        <f>BJ22*BL22</f>
        <v>0</v>
      </c>
      <c r="BL22">
        <f>($B$11*$D$9+$C$11*$D$9+$F$11*((CW22+CO22)/MAX(CW22+CO22+CX22, 0.1)*$I$9+CX22/MAX(CW22+CO22+CX22, 0.1)*$J$9))/($B$11+$C$11+$F$11)</f>
        <v>0</v>
      </c>
      <c r="BM22">
        <f>($B$11*$K$9+$C$11*$K$9+$F$11*((CW22+CO22)/MAX(CW22+CO22+CX22, 0.1)*$P$9+CX22/MAX(CW22+CO22+CX22, 0.1)*$Q$9))/($B$11+$C$11+$F$11)</f>
        <v>0</v>
      </c>
      <c r="BN22">
        <v>6</v>
      </c>
      <c r="BO22">
        <v>0.5</v>
      </c>
      <c r="BP22" t="s">
        <v>273</v>
      </c>
      <c r="BQ22">
        <v>2</v>
      </c>
      <c r="BR22">
        <v>1604428164.1</v>
      </c>
      <c r="BS22">
        <v>389.275</v>
      </c>
      <c r="BT22">
        <v>399.919</v>
      </c>
      <c r="BU22">
        <v>21.0309</v>
      </c>
      <c r="BV22">
        <v>19.9625</v>
      </c>
      <c r="BW22">
        <v>389.252</v>
      </c>
      <c r="BX22">
        <v>20.7105</v>
      </c>
      <c r="BY22">
        <v>500.053</v>
      </c>
      <c r="BZ22">
        <v>100.261</v>
      </c>
      <c r="CA22">
        <v>0.0999676</v>
      </c>
      <c r="CB22">
        <v>25.1138</v>
      </c>
      <c r="CC22">
        <v>24.9964</v>
      </c>
      <c r="CD22">
        <v>999.9</v>
      </c>
      <c r="CE22">
        <v>0</v>
      </c>
      <c r="CF22">
        <v>0</v>
      </c>
      <c r="CG22">
        <v>10001.2</v>
      </c>
      <c r="CH22">
        <v>0</v>
      </c>
      <c r="CI22">
        <v>0.951954</v>
      </c>
      <c r="CJ22">
        <v>1200.06</v>
      </c>
      <c r="CK22">
        <v>0.967003</v>
      </c>
      <c r="CL22">
        <v>0.0329973</v>
      </c>
      <c r="CM22">
        <v>0</v>
      </c>
      <c r="CN22">
        <v>2.8398</v>
      </c>
      <c r="CO22">
        <v>0</v>
      </c>
      <c r="CP22">
        <v>7277.7</v>
      </c>
      <c r="CQ22">
        <v>11402</v>
      </c>
      <c r="CR22">
        <v>38.875</v>
      </c>
      <c r="CS22">
        <v>42.062</v>
      </c>
      <c r="CT22">
        <v>40.375</v>
      </c>
      <c r="CU22">
        <v>40.687</v>
      </c>
      <c r="CV22">
        <v>39.125</v>
      </c>
      <c r="CW22">
        <v>1160.46</v>
      </c>
      <c r="CX22">
        <v>39.6</v>
      </c>
      <c r="CY22">
        <v>0</v>
      </c>
      <c r="CZ22">
        <v>1604428164.5</v>
      </c>
      <c r="DA22">
        <v>0</v>
      </c>
      <c r="DB22">
        <v>2.60685</v>
      </c>
      <c r="DC22">
        <v>0.780782899547417</v>
      </c>
      <c r="DD22">
        <v>17.7131623727366</v>
      </c>
      <c r="DE22">
        <v>7274.81115384615</v>
      </c>
      <c r="DF22">
        <v>15</v>
      </c>
      <c r="DG22">
        <v>1604417947.1</v>
      </c>
      <c r="DH22" t="s">
        <v>274</v>
      </c>
      <c r="DI22">
        <v>1604417940.1</v>
      </c>
      <c r="DJ22">
        <v>1604417947.1</v>
      </c>
      <c r="DK22">
        <v>1</v>
      </c>
      <c r="DL22">
        <v>-0.134</v>
      </c>
      <c r="DM22">
        <v>0.013</v>
      </c>
      <c r="DN22">
        <v>0.037</v>
      </c>
      <c r="DO22">
        <v>0.31</v>
      </c>
      <c r="DP22">
        <v>420</v>
      </c>
      <c r="DQ22">
        <v>20</v>
      </c>
      <c r="DR22">
        <v>0.08</v>
      </c>
      <c r="DS22">
        <v>0.06</v>
      </c>
      <c r="DT22">
        <v>0</v>
      </c>
      <c r="DU22">
        <v>0</v>
      </c>
      <c r="DV22" t="s">
        <v>275</v>
      </c>
      <c r="DW22">
        <v>100</v>
      </c>
      <c r="DX22">
        <v>100</v>
      </c>
      <c r="DY22">
        <v>0.023</v>
      </c>
      <c r="DZ22">
        <v>0.3204</v>
      </c>
      <c r="EA22">
        <v>-0.278027610152098</v>
      </c>
      <c r="EB22">
        <v>0.00106189765250334</v>
      </c>
      <c r="EC22">
        <v>-8.23004791133579e-07</v>
      </c>
      <c r="ED22">
        <v>1.95222372915411e-10</v>
      </c>
      <c r="EE22">
        <v>0.0605696754882689</v>
      </c>
      <c r="EF22">
        <v>0.0242991256848972</v>
      </c>
      <c r="EG22">
        <v>-0.00102667963148939</v>
      </c>
      <c r="EH22">
        <v>2.21636158600722e-05</v>
      </c>
      <c r="EI22">
        <v>2</v>
      </c>
      <c r="EJ22">
        <v>2037</v>
      </c>
      <c r="EK22">
        <v>1</v>
      </c>
      <c r="EL22">
        <v>24</v>
      </c>
      <c r="EM22">
        <v>170.4</v>
      </c>
      <c r="EN22">
        <v>170.3</v>
      </c>
      <c r="EO22">
        <v>2</v>
      </c>
      <c r="EP22">
        <v>509.072</v>
      </c>
      <c r="EQ22">
        <v>517.591</v>
      </c>
      <c r="ER22">
        <v>22.3436</v>
      </c>
      <c r="ES22">
        <v>26.1933</v>
      </c>
      <c r="ET22">
        <v>29.9999</v>
      </c>
      <c r="EU22">
        <v>26.1185</v>
      </c>
      <c r="EV22">
        <v>26.0976</v>
      </c>
      <c r="EW22">
        <v>20.1958</v>
      </c>
      <c r="EX22">
        <v>26.8442</v>
      </c>
      <c r="EY22">
        <v>100</v>
      </c>
      <c r="EZ22">
        <v>22.3451</v>
      </c>
      <c r="FA22">
        <v>400</v>
      </c>
      <c r="FB22">
        <v>20</v>
      </c>
      <c r="FC22">
        <v>102.098</v>
      </c>
      <c r="FD22">
        <v>101.841</v>
      </c>
    </row>
    <row r="23" spans="1:160">
      <c r="A23">
        <v>7</v>
      </c>
      <c r="B23">
        <v>1604428284.6</v>
      </c>
      <c r="C23">
        <v>723.099999904633</v>
      </c>
      <c r="D23" t="s">
        <v>286</v>
      </c>
      <c r="E23" t="s">
        <v>287</v>
      </c>
      <c r="F23">
        <v>1604428284.6</v>
      </c>
      <c r="G23">
        <f>BY23*AE23*(BU23-BV23)/(100*BN23*(1000-AE23*BU23))</f>
        <v>0</v>
      </c>
      <c r="H23">
        <f>BY23*AE23*(BT23-BS23*(1000-AE23*BV23)/(1000-AE23*BU23))/(100*BN23)</f>
        <v>0</v>
      </c>
      <c r="I23">
        <f>BS23 - IF(AE23&gt;1, H23*BN23*100.0/(AG23*CG23), 0)</f>
        <v>0</v>
      </c>
      <c r="J23">
        <f>((P23-G23/2)*I23-H23)/(P23+G23/2)</f>
        <v>0</v>
      </c>
      <c r="K23">
        <f>J23*(BZ23+CA23)/1000.0</f>
        <v>0</v>
      </c>
      <c r="L23">
        <f>(BS23 - IF(AE23&gt;1, H23*BN23*100.0/(AG23*CG23), 0))*(BZ23+CA23)/1000.0</f>
        <v>0</v>
      </c>
      <c r="M23">
        <f>2.0/((1/O23-1/N23)+SIGN(O23)*SQRT((1/O23-1/N23)*(1/O23-1/N23) + 4*BO23/((BO23+1)*(BO23+1))*(2*1/O23*1/N23-1/N23*1/N23)))</f>
        <v>0</v>
      </c>
      <c r="N23">
        <f>IF(LEFT(BP23,1)&lt;&gt;"0",IF(LEFT(BP23,1)="1",3.0,BQ23),$D$5+$E$5*(CG23*BZ23/($K$5*1000))+$F$5*(CG23*BZ23/($K$5*1000))*MAX(MIN(BN23,$J$5),$I$5)*MAX(MIN(BN23,$J$5),$I$5)+$G$5*MAX(MIN(BN23,$J$5),$I$5)*(CG23*BZ23/($K$5*1000))+$H$5*(CG23*BZ23/($K$5*1000))*(CG23*BZ23/($K$5*1000)))</f>
        <v>0</v>
      </c>
      <c r="O23">
        <f>G23*(1000-(1000*0.61365*exp(17.502*S23/(240.97+S23))/(BZ23+CA23)+BU23)/2)/(1000*0.61365*exp(17.502*S23/(240.97+S23))/(BZ23+CA23)-BU23)</f>
        <v>0</v>
      </c>
      <c r="P23">
        <f>1/((BO23+1)/(M23/1.6)+1/(N23/1.37)) + BO23/((BO23+1)/(M23/1.6) + BO23/(N23/1.37))</f>
        <v>0</v>
      </c>
      <c r="Q23">
        <f>(BK23*BM23)</f>
        <v>0</v>
      </c>
      <c r="R23">
        <f>(CB23+(Q23+2*0.95*5.67E-8*(((CB23+$B$7)+273)^4-(CB23+273)^4)-44100*G23)/(1.84*29.3*N23+8*0.95*5.67E-8*(CB23+273)^3))</f>
        <v>0</v>
      </c>
      <c r="S23">
        <f>($C$7*CC23+$D$7*CD23+$E$7*R23)</f>
        <v>0</v>
      </c>
      <c r="T23">
        <f>0.61365*exp(17.502*S23/(240.97+S23))</f>
        <v>0</v>
      </c>
      <c r="U23">
        <f>(V23/W23*100)</f>
        <v>0</v>
      </c>
      <c r="V23">
        <f>BU23*(BZ23+CA23)/1000</f>
        <v>0</v>
      </c>
      <c r="W23">
        <f>0.61365*exp(17.502*CB23/(240.97+CB23))</f>
        <v>0</v>
      </c>
      <c r="X23">
        <f>(T23-BU23*(BZ23+CA23)/1000)</f>
        <v>0</v>
      </c>
      <c r="Y23">
        <f>(-G23*44100)</f>
        <v>0</v>
      </c>
      <c r="Z23">
        <f>2*29.3*N23*0.92*(CB23-S23)</f>
        <v>0</v>
      </c>
      <c r="AA23">
        <f>2*0.95*5.67E-8*(((CB23+$B$7)+273)^4-(S23+273)^4)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MAX(0,($B$13+$C$13*CG23)/(1+$D$13*CG23)*BZ23/(CB23+273)*$E$13)</f>
        <v>0</v>
      </c>
      <c r="AH23" t="s">
        <v>272</v>
      </c>
      <c r="AI23" t="s">
        <v>272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272</v>
      </c>
      <c r="AP23" t="s">
        <v>272</v>
      </c>
      <c r="AQ23">
        <v>0</v>
      </c>
      <c r="AR23">
        <v>0</v>
      </c>
      <c r="AS23">
        <f>1-AQ23/AR23</f>
        <v>0</v>
      </c>
      <c r="AT23">
        <v>0.5</v>
      </c>
      <c r="AU23">
        <f>BK23</f>
        <v>0</v>
      </c>
      <c r="AV23">
        <f>H23</f>
        <v>0</v>
      </c>
      <c r="AW23">
        <f>AS23*AT23*AU23</f>
        <v>0</v>
      </c>
      <c r="AX23">
        <f>BC23/AR23</f>
        <v>0</v>
      </c>
      <c r="AY23">
        <f>(AV23-AN23)/AU23</f>
        <v>0</v>
      </c>
      <c r="AZ23">
        <f>(AK23-AR23)/AR23</f>
        <v>0</v>
      </c>
      <c r="BA23" t="s">
        <v>272</v>
      </c>
      <c r="BB23">
        <v>0</v>
      </c>
      <c r="BC23">
        <f>AR23-BB23</f>
        <v>0</v>
      </c>
      <c r="BD23">
        <f>(AR23-AQ23)/(AR23-BB23)</f>
        <v>0</v>
      </c>
      <c r="BE23">
        <f>(AK23-AR23)/(AK23-BB23)</f>
        <v>0</v>
      </c>
      <c r="BF23">
        <f>(AR23-AQ23)/(AR23-AJ23)</f>
        <v>0</v>
      </c>
      <c r="BG23">
        <f>(AK23-AR23)/(AK23-AJ23)</f>
        <v>0</v>
      </c>
      <c r="BH23">
        <f>(BD23*BB23/AQ23)</f>
        <v>0</v>
      </c>
      <c r="BI23">
        <f>(1-BH23)</f>
        <v>0</v>
      </c>
      <c r="BJ23">
        <f>$B$11*CH23+$C$11*CI23+$F$11*CJ23*(1-CM23)</f>
        <v>0</v>
      </c>
      <c r="BK23">
        <f>BJ23*BL23</f>
        <v>0</v>
      </c>
      <c r="BL23">
        <f>($B$11*$D$9+$C$11*$D$9+$F$11*((CW23+CO23)/MAX(CW23+CO23+CX23, 0.1)*$I$9+CX23/MAX(CW23+CO23+CX23, 0.1)*$J$9))/($B$11+$C$11+$F$11)</f>
        <v>0</v>
      </c>
      <c r="BM23">
        <f>($B$11*$K$9+$C$11*$K$9+$F$11*((CW23+CO23)/MAX(CW23+CO23+CX23, 0.1)*$P$9+CX23/MAX(CW23+CO23+CX23, 0.1)*$Q$9))/($B$11+$C$11+$F$11)</f>
        <v>0</v>
      </c>
      <c r="BN23">
        <v>6</v>
      </c>
      <c r="BO23">
        <v>0.5</v>
      </c>
      <c r="BP23" t="s">
        <v>273</v>
      </c>
      <c r="BQ23">
        <v>2</v>
      </c>
      <c r="BR23">
        <v>1604428284.6</v>
      </c>
      <c r="BS23">
        <v>389.147</v>
      </c>
      <c r="BT23">
        <v>400.01</v>
      </c>
      <c r="BU23">
        <v>21.0482</v>
      </c>
      <c r="BV23">
        <v>19.975</v>
      </c>
      <c r="BW23">
        <v>389.125</v>
      </c>
      <c r="BX23">
        <v>20.7277</v>
      </c>
      <c r="BY23">
        <v>499.989</v>
      </c>
      <c r="BZ23">
        <v>100.254</v>
      </c>
      <c r="CA23">
        <v>0.100004</v>
      </c>
      <c r="CB23">
        <v>25.1184</v>
      </c>
      <c r="CC23">
        <v>25.0178</v>
      </c>
      <c r="CD23">
        <v>999.9</v>
      </c>
      <c r="CE23">
        <v>0</v>
      </c>
      <c r="CF23">
        <v>0</v>
      </c>
      <c r="CG23">
        <v>9990</v>
      </c>
      <c r="CH23">
        <v>0</v>
      </c>
      <c r="CI23">
        <v>0.951954</v>
      </c>
      <c r="CJ23">
        <v>1199.75</v>
      </c>
      <c r="CK23">
        <v>0.966994</v>
      </c>
      <c r="CL23">
        <v>0.0330056</v>
      </c>
      <c r="CM23">
        <v>0</v>
      </c>
      <c r="CN23">
        <v>2.2829</v>
      </c>
      <c r="CO23">
        <v>0</v>
      </c>
      <c r="CP23">
        <v>7332.55</v>
      </c>
      <c r="CQ23">
        <v>11399.1</v>
      </c>
      <c r="CR23">
        <v>38.875</v>
      </c>
      <c r="CS23">
        <v>42.125</v>
      </c>
      <c r="CT23">
        <v>40.375</v>
      </c>
      <c r="CU23">
        <v>40.687</v>
      </c>
      <c r="CV23">
        <v>39.062</v>
      </c>
      <c r="CW23">
        <v>1160.15</v>
      </c>
      <c r="CX23">
        <v>39.6</v>
      </c>
      <c r="CY23">
        <v>0</v>
      </c>
      <c r="CZ23">
        <v>1604428284.5</v>
      </c>
      <c r="DA23">
        <v>0</v>
      </c>
      <c r="DB23">
        <v>2.58218076923077</v>
      </c>
      <c r="DC23">
        <v>-0.0708683668123827</v>
      </c>
      <c r="DD23">
        <v>28.2680341884766</v>
      </c>
      <c r="DE23">
        <v>7330.53769230769</v>
      </c>
      <c r="DF23">
        <v>15</v>
      </c>
      <c r="DG23">
        <v>1604417947.1</v>
      </c>
      <c r="DH23" t="s">
        <v>274</v>
      </c>
      <c r="DI23">
        <v>1604417940.1</v>
      </c>
      <c r="DJ23">
        <v>1604417947.1</v>
      </c>
      <c r="DK23">
        <v>1</v>
      </c>
      <c r="DL23">
        <v>-0.134</v>
      </c>
      <c r="DM23">
        <v>0.013</v>
      </c>
      <c r="DN23">
        <v>0.037</v>
      </c>
      <c r="DO23">
        <v>0.31</v>
      </c>
      <c r="DP23">
        <v>420</v>
      </c>
      <c r="DQ23">
        <v>20</v>
      </c>
      <c r="DR23">
        <v>0.08</v>
      </c>
      <c r="DS23">
        <v>0.06</v>
      </c>
      <c r="DT23">
        <v>0</v>
      </c>
      <c r="DU23">
        <v>0</v>
      </c>
      <c r="DV23" t="s">
        <v>275</v>
      </c>
      <c r="DW23">
        <v>100</v>
      </c>
      <c r="DX23">
        <v>100</v>
      </c>
      <c r="DY23">
        <v>0.022</v>
      </c>
      <c r="DZ23">
        <v>0.3205</v>
      </c>
      <c r="EA23">
        <v>-0.278027610152098</v>
      </c>
      <c r="EB23">
        <v>0.00106189765250334</v>
      </c>
      <c r="EC23">
        <v>-8.23004791133579e-07</v>
      </c>
      <c r="ED23">
        <v>1.95222372915411e-10</v>
      </c>
      <c r="EE23">
        <v>0.0605696754882689</v>
      </c>
      <c r="EF23">
        <v>0.0242991256848972</v>
      </c>
      <c r="EG23">
        <v>-0.00102667963148939</v>
      </c>
      <c r="EH23">
        <v>2.21636158600722e-05</v>
      </c>
      <c r="EI23">
        <v>2</v>
      </c>
      <c r="EJ23">
        <v>2037</v>
      </c>
      <c r="EK23">
        <v>1</v>
      </c>
      <c r="EL23">
        <v>24</v>
      </c>
      <c r="EM23">
        <v>172.4</v>
      </c>
      <c r="EN23">
        <v>172.3</v>
      </c>
      <c r="EO23">
        <v>2</v>
      </c>
      <c r="EP23">
        <v>508.974</v>
      </c>
      <c r="EQ23">
        <v>517.486</v>
      </c>
      <c r="ER23">
        <v>22.2466</v>
      </c>
      <c r="ES23">
        <v>26.1493</v>
      </c>
      <c r="ET23">
        <v>30.0001</v>
      </c>
      <c r="EU23">
        <v>26.0754</v>
      </c>
      <c r="EV23">
        <v>26.0564</v>
      </c>
      <c r="EW23">
        <v>20.1924</v>
      </c>
      <c r="EX23">
        <v>26.8442</v>
      </c>
      <c r="EY23">
        <v>100</v>
      </c>
      <c r="EZ23">
        <v>22.2438</v>
      </c>
      <c r="FA23">
        <v>400</v>
      </c>
      <c r="FB23">
        <v>20</v>
      </c>
      <c r="FC23">
        <v>102.1</v>
      </c>
      <c r="FD23">
        <v>101.843</v>
      </c>
    </row>
    <row r="24" spans="1:160">
      <c r="A24">
        <v>8</v>
      </c>
      <c r="B24">
        <v>1604428405.1</v>
      </c>
      <c r="C24">
        <v>843.599999904633</v>
      </c>
      <c r="D24" t="s">
        <v>288</v>
      </c>
      <c r="E24" t="s">
        <v>289</v>
      </c>
      <c r="F24">
        <v>1604428405.1</v>
      </c>
      <c r="G24">
        <f>BY24*AE24*(BU24-BV24)/(100*BN24*(1000-AE24*BU24))</f>
        <v>0</v>
      </c>
      <c r="H24">
        <f>BY24*AE24*(BT24-BS24*(1000-AE24*BV24)/(1000-AE24*BU24))/(100*BN24)</f>
        <v>0</v>
      </c>
      <c r="I24">
        <f>BS24 - IF(AE24&gt;1, H24*BN24*100.0/(AG24*CG24), 0)</f>
        <v>0</v>
      </c>
      <c r="J24">
        <f>((P24-G24/2)*I24-H24)/(P24+G24/2)</f>
        <v>0</v>
      </c>
      <c r="K24">
        <f>J24*(BZ24+CA24)/1000.0</f>
        <v>0</v>
      </c>
      <c r="L24">
        <f>(BS24 - IF(AE24&gt;1, H24*BN24*100.0/(AG24*CG24), 0))*(BZ24+CA24)/1000.0</f>
        <v>0</v>
      </c>
      <c r="M24">
        <f>2.0/((1/O24-1/N24)+SIGN(O24)*SQRT((1/O24-1/N24)*(1/O24-1/N24) + 4*BO24/((BO24+1)*(BO24+1))*(2*1/O24*1/N24-1/N24*1/N24)))</f>
        <v>0</v>
      </c>
      <c r="N24">
        <f>IF(LEFT(BP24,1)&lt;&gt;"0",IF(LEFT(BP24,1)="1",3.0,BQ24),$D$5+$E$5*(CG24*BZ24/($K$5*1000))+$F$5*(CG24*BZ24/($K$5*1000))*MAX(MIN(BN24,$J$5),$I$5)*MAX(MIN(BN24,$J$5),$I$5)+$G$5*MAX(MIN(BN24,$J$5),$I$5)*(CG24*BZ24/($K$5*1000))+$H$5*(CG24*BZ24/($K$5*1000))*(CG24*BZ24/($K$5*1000)))</f>
        <v>0</v>
      </c>
      <c r="O24">
        <f>G24*(1000-(1000*0.61365*exp(17.502*S24/(240.97+S24))/(BZ24+CA24)+BU24)/2)/(1000*0.61365*exp(17.502*S24/(240.97+S24))/(BZ24+CA24)-BU24)</f>
        <v>0</v>
      </c>
      <c r="P24">
        <f>1/((BO24+1)/(M24/1.6)+1/(N24/1.37)) + BO24/((BO24+1)/(M24/1.6) + BO24/(N24/1.37))</f>
        <v>0</v>
      </c>
      <c r="Q24">
        <f>(BK24*BM24)</f>
        <v>0</v>
      </c>
      <c r="R24">
        <f>(CB24+(Q24+2*0.95*5.67E-8*(((CB24+$B$7)+273)^4-(CB24+273)^4)-44100*G24)/(1.84*29.3*N24+8*0.95*5.67E-8*(CB24+273)^3))</f>
        <v>0</v>
      </c>
      <c r="S24">
        <f>($C$7*CC24+$D$7*CD24+$E$7*R24)</f>
        <v>0</v>
      </c>
      <c r="T24">
        <f>0.61365*exp(17.502*S24/(240.97+S24))</f>
        <v>0</v>
      </c>
      <c r="U24">
        <f>(V24/W24*100)</f>
        <v>0</v>
      </c>
      <c r="V24">
        <f>BU24*(BZ24+CA24)/1000</f>
        <v>0</v>
      </c>
      <c r="W24">
        <f>0.61365*exp(17.502*CB24/(240.97+CB24))</f>
        <v>0</v>
      </c>
      <c r="X24">
        <f>(T24-BU24*(BZ24+CA24)/1000)</f>
        <v>0</v>
      </c>
      <c r="Y24">
        <f>(-G24*44100)</f>
        <v>0</v>
      </c>
      <c r="Z24">
        <f>2*29.3*N24*0.92*(CB24-S24)</f>
        <v>0</v>
      </c>
      <c r="AA24">
        <f>2*0.95*5.67E-8*(((CB24+$B$7)+273)^4-(S24+273)^4)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MAX(0,($B$13+$C$13*CG24)/(1+$D$13*CG24)*BZ24/(CB24+273)*$E$13)</f>
        <v>0</v>
      </c>
      <c r="AH24" t="s">
        <v>272</v>
      </c>
      <c r="AI24" t="s">
        <v>272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272</v>
      </c>
      <c r="AP24" t="s">
        <v>272</v>
      </c>
      <c r="AQ24">
        <v>0</v>
      </c>
      <c r="AR24">
        <v>0</v>
      </c>
      <c r="AS24">
        <f>1-AQ24/AR24</f>
        <v>0</v>
      </c>
      <c r="AT24">
        <v>0.5</v>
      </c>
      <c r="AU24">
        <f>BK24</f>
        <v>0</v>
      </c>
      <c r="AV24">
        <f>H24</f>
        <v>0</v>
      </c>
      <c r="AW24">
        <f>AS24*AT24*AU24</f>
        <v>0</v>
      </c>
      <c r="AX24">
        <f>BC24/AR24</f>
        <v>0</v>
      </c>
      <c r="AY24">
        <f>(AV24-AN24)/AU24</f>
        <v>0</v>
      </c>
      <c r="AZ24">
        <f>(AK24-AR24)/AR24</f>
        <v>0</v>
      </c>
      <c r="BA24" t="s">
        <v>272</v>
      </c>
      <c r="BB24">
        <v>0</v>
      </c>
      <c r="BC24">
        <f>AR24-BB24</f>
        <v>0</v>
      </c>
      <c r="BD24">
        <f>(AR24-AQ24)/(AR24-BB24)</f>
        <v>0</v>
      </c>
      <c r="BE24">
        <f>(AK24-AR24)/(AK24-BB24)</f>
        <v>0</v>
      </c>
      <c r="BF24">
        <f>(AR24-AQ24)/(AR24-AJ24)</f>
        <v>0</v>
      </c>
      <c r="BG24">
        <f>(AK24-AR24)/(AK24-AJ24)</f>
        <v>0</v>
      </c>
      <c r="BH24">
        <f>(BD24*BB24/AQ24)</f>
        <v>0</v>
      </c>
      <c r="BI24">
        <f>(1-BH24)</f>
        <v>0</v>
      </c>
      <c r="BJ24">
        <f>$B$11*CH24+$C$11*CI24+$F$11*CJ24*(1-CM24)</f>
        <v>0</v>
      </c>
      <c r="BK24">
        <f>BJ24*BL24</f>
        <v>0</v>
      </c>
      <c r="BL24">
        <f>($B$11*$D$9+$C$11*$D$9+$F$11*((CW24+CO24)/MAX(CW24+CO24+CX24, 0.1)*$I$9+CX24/MAX(CW24+CO24+CX24, 0.1)*$J$9))/($B$11+$C$11+$F$11)</f>
        <v>0</v>
      </c>
      <c r="BM24">
        <f>($B$11*$K$9+$C$11*$K$9+$F$11*((CW24+CO24)/MAX(CW24+CO24+CX24, 0.1)*$P$9+CX24/MAX(CW24+CO24+CX24, 0.1)*$Q$9))/($B$11+$C$11+$F$11)</f>
        <v>0</v>
      </c>
      <c r="BN24">
        <v>6</v>
      </c>
      <c r="BO24">
        <v>0.5</v>
      </c>
      <c r="BP24" t="s">
        <v>273</v>
      </c>
      <c r="BQ24">
        <v>2</v>
      </c>
      <c r="BR24">
        <v>1604428405.1</v>
      </c>
      <c r="BS24">
        <v>582.936</v>
      </c>
      <c r="BT24">
        <v>600.049</v>
      </c>
      <c r="BU24">
        <v>21.0883</v>
      </c>
      <c r="BV24">
        <v>20</v>
      </c>
      <c r="BW24">
        <v>582.836</v>
      </c>
      <c r="BX24">
        <v>20.7674</v>
      </c>
      <c r="BY24">
        <v>500.048</v>
      </c>
      <c r="BZ24">
        <v>100.258</v>
      </c>
      <c r="CA24">
        <v>0.100408</v>
      </c>
      <c r="CB24">
        <v>25.117</v>
      </c>
      <c r="CC24">
        <v>25.0027</v>
      </c>
      <c r="CD24">
        <v>999.9</v>
      </c>
      <c r="CE24">
        <v>0</v>
      </c>
      <c r="CF24">
        <v>0</v>
      </c>
      <c r="CG24">
        <v>9950</v>
      </c>
      <c r="CH24">
        <v>0</v>
      </c>
      <c r="CI24">
        <v>0.951954</v>
      </c>
      <c r="CJ24">
        <v>1199.82</v>
      </c>
      <c r="CK24">
        <v>0.966994</v>
      </c>
      <c r="CL24">
        <v>0.0330056</v>
      </c>
      <c r="CM24">
        <v>0</v>
      </c>
      <c r="CN24">
        <v>2.6515</v>
      </c>
      <c r="CO24">
        <v>0</v>
      </c>
      <c r="CP24">
        <v>7819.89</v>
      </c>
      <c r="CQ24">
        <v>11399.6</v>
      </c>
      <c r="CR24">
        <v>38.812</v>
      </c>
      <c r="CS24">
        <v>42.062</v>
      </c>
      <c r="CT24">
        <v>40.375</v>
      </c>
      <c r="CU24">
        <v>40.687</v>
      </c>
      <c r="CV24">
        <v>39.062</v>
      </c>
      <c r="CW24">
        <v>1160.22</v>
      </c>
      <c r="CX24">
        <v>39.6</v>
      </c>
      <c r="CY24">
        <v>0</v>
      </c>
      <c r="CZ24">
        <v>1604428405.1</v>
      </c>
      <c r="DA24">
        <v>0</v>
      </c>
      <c r="DB24">
        <v>2.596596</v>
      </c>
      <c r="DC24">
        <v>0.112123082777547</v>
      </c>
      <c r="DD24">
        <v>27.7599999668513</v>
      </c>
      <c r="DE24">
        <v>7817.5692</v>
      </c>
      <c r="DF24">
        <v>15</v>
      </c>
      <c r="DG24">
        <v>1604417947.1</v>
      </c>
      <c r="DH24" t="s">
        <v>274</v>
      </c>
      <c r="DI24">
        <v>1604417940.1</v>
      </c>
      <c r="DJ24">
        <v>1604417947.1</v>
      </c>
      <c r="DK24">
        <v>1</v>
      </c>
      <c r="DL24">
        <v>-0.134</v>
      </c>
      <c r="DM24">
        <v>0.013</v>
      </c>
      <c r="DN24">
        <v>0.037</v>
      </c>
      <c r="DO24">
        <v>0.31</v>
      </c>
      <c r="DP24">
        <v>420</v>
      </c>
      <c r="DQ24">
        <v>20</v>
      </c>
      <c r="DR24">
        <v>0.08</v>
      </c>
      <c r="DS24">
        <v>0.06</v>
      </c>
      <c r="DT24">
        <v>0</v>
      </c>
      <c r="DU24">
        <v>0</v>
      </c>
      <c r="DV24" t="s">
        <v>275</v>
      </c>
      <c r="DW24">
        <v>100</v>
      </c>
      <c r="DX24">
        <v>100</v>
      </c>
      <c r="DY24">
        <v>0.1</v>
      </c>
      <c r="DZ24">
        <v>0.3209</v>
      </c>
      <c r="EA24">
        <v>-0.278027610152098</v>
      </c>
      <c r="EB24">
        <v>0.00106189765250334</v>
      </c>
      <c r="EC24">
        <v>-8.23004791133579e-07</v>
      </c>
      <c r="ED24">
        <v>1.95222372915411e-10</v>
      </c>
      <c r="EE24">
        <v>0.0605696754882689</v>
      </c>
      <c r="EF24">
        <v>0.0242991256848972</v>
      </c>
      <c r="EG24">
        <v>-0.00102667963148939</v>
      </c>
      <c r="EH24">
        <v>2.21636158600722e-05</v>
      </c>
      <c r="EI24">
        <v>2</v>
      </c>
      <c r="EJ24">
        <v>2037</v>
      </c>
      <c r="EK24">
        <v>1</v>
      </c>
      <c r="EL24">
        <v>24</v>
      </c>
      <c r="EM24">
        <v>174.4</v>
      </c>
      <c r="EN24">
        <v>174.3</v>
      </c>
      <c r="EO24">
        <v>2</v>
      </c>
      <c r="EP24">
        <v>508.973</v>
      </c>
      <c r="EQ24">
        <v>517.678</v>
      </c>
      <c r="ER24">
        <v>22.2576</v>
      </c>
      <c r="ES24">
        <v>26.1581</v>
      </c>
      <c r="ET24">
        <v>30.0002</v>
      </c>
      <c r="EU24">
        <v>26.0666</v>
      </c>
      <c r="EV24">
        <v>26.0433</v>
      </c>
      <c r="EW24">
        <v>28.0198</v>
      </c>
      <c r="EX24">
        <v>26.8442</v>
      </c>
      <c r="EY24">
        <v>100</v>
      </c>
      <c r="EZ24">
        <v>22.2563</v>
      </c>
      <c r="FA24">
        <v>600</v>
      </c>
      <c r="FB24">
        <v>20</v>
      </c>
      <c r="FC24">
        <v>102.096</v>
      </c>
      <c r="FD24">
        <v>101.836</v>
      </c>
    </row>
    <row r="25" spans="1:160">
      <c r="A25">
        <v>9</v>
      </c>
      <c r="B25">
        <v>1604428525.6</v>
      </c>
      <c r="C25">
        <v>964.099999904633</v>
      </c>
      <c r="D25" t="s">
        <v>290</v>
      </c>
      <c r="E25" t="s">
        <v>291</v>
      </c>
      <c r="F25">
        <v>1604428525.6</v>
      </c>
      <c r="G25">
        <f>BY25*AE25*(BU25-BV25)/(100*BN25*(1000-AE25*BU25))</f>
        <v>0</v>
      </c>
      <c r="H25">
        <f>BY25*AE25*(BT25-BS25*(1000-AE25*BV25)/(1000-AE25*BU25))/(100*BN25)</f>
        <v>0</v>
      </c>
      <c r="I25">
        <f>BS25 - IF(AE25&gt;1, H25*BN25*100.0/(AG25*CG25), 0)</f>
        <v>0</v>
      </c>
      <c r="J25">
        <f>((P25-G25/2)*I25-H25)/(P25+G25/2)</f>
        <v>0</v>
      </c>
      <c r="K25">
        <f>J25*(BZ25+CA25)/1000.0</f>
        <v>0</v>
      </c>
      <c r="L25">
        <f>(BS25 - IF(AE25&gt;1, H25*BN25*100.0/(AG25*CG25), 0))*(BZ25+CA25)/1000.0</f>
        <v>0</v>
      </c>
      <c r="M25">
        <f>2.0/((1/O25-1/N25)+SIGN(O25)*SQRT((1/O25-1/N25)*(1/O25-1/N25) + 4*BO25/((BO25+1)*(BO25+1))*(2*1/O25*1/N25-1/N25*1/N25)))</f>
        <v>0</v>
      </c>
      <c r="N25">
        <f>IF(LEFT(BP25,1)&lt;&gt;"0",IF(LEFT(BP25,1)="1",3.0,BQ25),$D$5+$E$5*(CG25*BZ25/($K$5*1000))+$F$5*(CG25*BZ25/($K$5*1000))*MAX(MIN(BN25,$J$5),$I$5)*MAX(MIN(BN25,$J$5),$I$5)+$G$5*MAX(MIN(BN25,$J$5),$I$5)*(CG25*BZ25/($K$5*1000))+$H$5*(CG25*BZ25/($K$5*1000))*(CG25*BZ25/($K$5*1000)))</f>
        <v>0</v>
      </c>
      <c r="O25">
        <f>G25*(1000-(1000*0.61365*exp(17.502*S25/(240.97+S25))/(BZ25+CA25)+BU25)/2)/(1000*0.61365*exp(17.502*S25/(240.97+S25))/(BZ25+CA25)-BU25)</f>
        <v>0</v>
      </c>
      <c r="P25">
        <f>1/((BO25+1)/(M25/1.6)+1/(N25/1.37)) + BO25/((BO25+1)/(M25/1.6) + BO25/(N25/1.37))</f>
        <v>0</v>
      </c>
      <c r="Q25">
        <f>(BK25*BM25)</f>
        <v>0</v>
      </c>
      <c r="R25">
        <f>(CB25+(Q25+2*0.95*5.67E-8*(((CB25+$B$7)+273)^4-(CB25+273)^4)-44100*G25)/(1.84*29.3*N25+8*0.95*5.67E-8*(CB25+273)^3))</f>
        <v>0</v>
      </c>
      <c r="S25">
        <f>($C$7*CC25+$D$7*CD25+$E$7*R25)</f>
        <v>0</v>
      </c>
      <c r="T25">
        <f>0.61365*exp(17.502*S25/(240.97+S25))</f>
        <v>0</v>
      </c>
      <c r="U25">
        <f>(V25/W25*100)</f>
        <v>0</v>
      </c>
      <c r="V25">
        <f>BU25*(BZ25+CA25)/1000</f>
        <v>0</v>
      </c>
      <c r="W25">
        <f>0.61365*exp(17.502*CB25/(240.97+CB25))</f>
        <v>0</v>
      </c>
      <c r="X25">
        <f>(T25-BU25*(BZ25+CA25)/1000)</f>
        <v>0</v>
      </c>
      <c r="Y25">
        <f>(-G25*44100)</f>
        <v>0</v>
      </c>
      <c r="Z25">
        <f>2*29.3*N25*0.92*(CB25-S25)</f>
        <v>0</v>
      </c>
      <c r="AA25">
        <f>2*0.95*5.67E-8*(((CB25+$B$7)+273)^4-(S25+273)^4)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MAX(0,($B$13+$C$13*CG25)/(1+$D$13*CG25)*BZ25/(CB25+273)*$E$13)</f>
        <v>0</v>
      </c>
      <c r="AH25" t="s">
        <v>272</v>
      </c>
      <c r="AI25" t="s">
        <v>272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272</v>
      </c>
      <c r="AP25" t="s">
        <v>272</v>
      </c>
      <c r="AQ25">
        <v>0</v>
      </c>
      <c r="AR25">
        <v>0</v>
      </c>
      <c r="AS25">
        <f>1-AQ25/AR25</f>
        <v>0</v>
      </c>
      <c r="AT25">
        <v>0.5</v>
      </c>
      <c r="AU25">
        <f>BK25</f>
        <v>0</v>
      </c>
      <c r="AV25">
        <f>H25</f>
        <v>0</v>
      </c>
      <c r="AW25">
        <f>AS25*AT25*AU25</f>
        <v>0</v>
      </c>
      <c r="AX25">
        <f>BC25/AR25</f>
        <v>0</v>
      </c>
      <c r="AY25">
        <f>(AV25-AN25)/AU25</f>
        <v>0</v>
      </c>
      <c r="AZ25">
        <f>(AK25-AR25)/AR25</f>
        <v>0</v>
      </c>
      <c r="BA25" t="s">
        <v>272</v>
      </c>
      <c r="BB25">
        <v>0</v>
      </c>
      <c r="BC25">
        <f>AR25-BB25</f>
        <v>0</v>
      </c>
      <c r="BD25">
        <f>(AR25-AQ25)/(AR25-BB25)</f>
        <v>0</v>
      </c>
      <c r="BE25">
        <f>(AK25-AR25)/(AK25-BB25)</f>
        <v>0</v>
      </c>
      <c r="BF25">
        <f>(AR25-AQ25)/(AR25-AJ25)</f>
        <v>0</v>
      </c>
      <c r="BG25">
        <f>(AK25-AR25)/(AK25-AJ25)</f>
        <v>0</v>
      </c>
      <c r="BH25">
        <f>(BD25*BB25/AQ25)</f>
        <v>0</v>
      </c>
      <c r="BI25">
        <f>(1-BH25)</f>
        <v>0</v>
      </c>
      <c r="BJ25">
        <f>$B$11*CH25+$C$11*CI25+$F$11*CJ25*(1-CM25)</f>
        <v>0</v>
      </c>
      <c r="BK25">
        <f>BJ25*BL25</f>
        <v>0</v>
      </c>
      <c r="BL25">
        <f>($B$11*$D$9+$C$11*$D$9+$F$11*((CW25+CO25)/MAX(CW25+CO25+CX25, 0.1)*$I$9+CX25/MAX(CW25+CO25+CX25, 0.1)*$J$9))/($B$11+$C$11+$F$11)</f>
        <v>0</v>
      </c>
      <c r="BM25">
        <f>($B$11*$K$9+$C$11*$K$9+$F$11*((CW25+CO25)/MAX(CW25+CO25+CX25, 0.1)*$P$9+CX25/MAX(CW25+CO25+CX25, 0.1)*$Q$9))/($B$11+$C$11+$F$11)</f>
        <v>0</v>
      </c>
      <c r="BN25">
        <v>6</v>
      </c>
      <c r="BO25">
        <v>0.5</v>
      </c>
      <c r="BP25" t="s">
        <v>273</v>
      </c>
      <c r="BQ25">
        <v>2</v>
      </c>
      <c r="BR25">
        <v>1604428525.6</v>
      </c>
      <c r="BS25">
        <v>776.911</v>
      </c>
      <c r="BT25">
        <v>799.962</v>
      </c>
      <c r="BU25">
        <v>21.1162</v>
      </c>
      <c r="BV25">
        <v>20.0089</v>
      </c>
      <c r="BW25">
        <v>776.769</v>
      </c>
      <c r="BX25">
        <v>20.795</v>
      </c>
      <c r="BY25">
        <v>499.985</v>
      </c>
      <c r="BZ25">
        <v>100.256</v>
      </c>
      <c r="CA25">
        <v>0.0996926</v>
      </c>
      <c r="CB25">
        <v>25.1218</v>
      </c>
      <c r="CC25">
        <v>24.9987</v>
      </c>
      <c r="CD25">
        <v>999.9</v>
      </c>
      <c r="CE25">
        <v>0</v>
      </c>
      <c r="CF25">
        <v>0</v>
      </c>
      <c r="CG25">
        <v>10026.9</v>
      </c>
      <c r="CH25">
        <v>0</v>
      </c>
      <c r="CI25">
        <v>0.951954</v>
      </c>
      <c r="CJ25">
        <v>1199.87</v>
      </c>
      <c r="CK25">
        <v>0.966994</v>
      </c>
      <c r="CL25">
        <v>0.0330056</v>
      </c>
      <c r="CM25">
        <v>0</v>
      </c>
      <c r="CN25">
        <v>2.7079</v>
      </c>
      <c r="CO25">
        <v>0</v>
      </c>
      <c r="CP25">
        <v>8377.54</v>
      </c>
      <c r="CQ25">
        <v>11400.2</v>
      </c>
      <c r="CR25">
        <v>38.812</v>
      </c>
      <c r="CS25">
        <v>42.062</v>
      </c>
      <c r="CT25">
        <v>40.375</v>
      </c>
      <c r="CU25">
        <v>40.687</v>
      </c>
      <c r="CV25">
        <v>39.062</v>
      </c>
      <c r="CW25">
        <v>1160.27</v>
      </c>
      <c r="CX25">
        <v>39.6</v>
      </c>
      <c r="CY25">
        <v>0</v>
      </c>
      <c r="CZ25">
        <v>1604428525.7</v>
      </c>
      <c r="DA25">
        <v>0</v>
      </c>
      <c r="DB25">
        <v>2.64245384615385</v>
      </c>
      <c r="DC25">
        <v>-1.02987348498169</v>
      </c>
      <c r="DD25">
        <v>58.8153846921474</v>
      </c>
      <c r="DE25">
        <v>8371.335</v>
      </c>
      <c r="DF25">
        <v>15</v>
      </c>
      <c r="DG25">
        <v>1604417947.1</v>
      </c>
      <c r="DH25" t="s">
        <v>274</v>
      </c>
      <c r="DI25">
        <v>1604417940.1</v>
      </c>
      <c r="DJ25">
        <v>1604417947.1</v>
      </c>
      <c r="DK25">
        <v>1</v>
      </c>
      <c r="DL25">
        <v>-0.134</v>
      </c>
      <c r="DM25">
        <v>0.013</v>
      </c>
      <c r="DN25">
        <v>0.037</v>
      </c>
      <c r="DO25">
        <v>0.31</v>
      </c>
      <c r="DP25">
        <v>420</v>
      </c>
      <c r="DQ25">
        <v>20</v>
      </c>
      <c r="DR25">
        <v>0.08</v>
      </c>
      <c r="DS25">
        <v>0.06</v>
      </c>
      <c r="DT25">
        <v>0</v>
      </c>
      <c r="DU25">
        <v>0</v>
      </c>
      <c r="DV25" t="s">
        <v>275</v>
      </c>
      <c r="DW25">
        <v>100</v>
      </c>
      <c r="DX25">
        <v>100</v>
      </c>
      <c r="DY25">
        <v>0.142</v>
      </c>
      <c r="DZ25">
        <v>0.3212</v>
      </c>
      <c r="EA25">
        <v>-0.278027610152098</v>
      </c>
      <c r="EB25">
        <v>0.00106189765250334</v>
      </c>
      <c r="EC25">
        <v>-8.23004791133579e-07</v>
      </c>
      <c r="ED25">
        <v>1.95222372915411e-10</v>
      </c>
      <c r="EE25">
        <v>0.0605696754882689</v>
      </c>
      <c r="EF25">
        <v>0.0242991256848972</v>
      </c>
      <c r="EG25">
        <v>-0.00102667963148939</v>
      </c>
      <c r="EH25">
        <v>2.21636158600722e-05</v>
      </c>
      <c r="EI25">
        <v>2</v>
      </c>
      <c r="EJ25">
        <v>2037</v>
      </c>
      <c r="EK25">
        <v>1</v>
      </c>
      <c r="EL25">
        <v>24</v>
      </c>
      <c r="EM25">
        <v>176.4</v>
      </c>
      <c r="EN25">
        <v>176.3</v>
      </c>
      <c r="EO25">
        <v>2</v>
      </c>
      <c r="EP25">
        <v>508.822</v>
      </c>
      <c r="EQ25">
        <v>517.988</v>
      </c>
      <c r="ER25">
        <v>22.353</v>
      </c>
      <c r="ES25">
        <v>26.1625</v>
      </c>
      <c r="ET25">
        <v>30.0001</v>
      </c>
      <c r="EU25">
        <v>26.0622</v>
      </c>
      <c r="EV25">
        <v>26.0345</v>
      </c>
      <c r="EW25">
        <v>35.4074</v>
      </c>
      <c r="EX25">
        <v>26.8442</v>
      </c>
      <c r="EY25">
        <v>100</v>
      </c>
      <c r="EZ25">
        <v>22.3523</v>
      </c>
      <c r="FA25">
        <v>800</v>
      </c>
      <c r="FB25">
        <v>20</v>
      </c>
      <c r="FC25">
        <v>102.096</v>
      </c>
      <c r="FD25">
        <v>101.834</v>
      </c>
    </row>
    <row r="26" spans="1:160">
      <c r="A26">
        <v>10</v>
      </c>
      <c r="B26">
        <v>1604428646.1</v>
      </c>
      <c r="C26">
        <v>1084.59999990463</v>
      </c>
      <c r="D26" t="s">
        <v>292</v>
      </c>
      <c r="E26" t="s">
        <v>293</v>
      </c>
      <c r="F26">
        <v>1604428646.1</v>
      </c>
      <c r="G26">
        <f>BY26*AE26*(BU26-BV26)/(100*BN26*(1000-AE26*BU26))</f>
        <v>0</v>
      </c>
      <c r="H26">
        <f>BY26*AE26*(BT26-BS26*(1000-AE26*BV26)/(1000-AE26*BU26))/(100*BN26)</f>
        <v>0</v>
      </c>
      <c r="I26">
        <f>BS26 - IF(AE26&gt;1, H26*BN26*100.0/(AG26*CG26), 0)</f>
        <v>0</v>
      </c>
      <c r="J26">
        <f>((P26-G26/2)*I26-H26)/(P26+G26/2)</f>
        <v>0</v>
      </c>
      <c r="K26">
        <f>J26*(BZ26+CA26)/1000.0</f>
        <v>0</v>
      </c>
      <c r="L26">
        <f>(BS26 - IF(AE26&gt;1, H26*BN26*100.0/(AG26*CG26), 0))*(BZ26+CA26)/1000.0</f>
        <v>0</v>
      </c>
      <c r="M26">
        <f>2.0/((1/O26-1/N26)+SIGN(O26)*SQRT((1/O26-1/N26)*(1/O26-1/N26) + 4*BO26/((BO26+1)*(BO26+1))*(2*1/O26*1/N26-1/N26*1/N26)))</f>
        <v>0</v>
      </c>
      <c r="N26">
        <f>IF(LEFT(BP26,1)&lt;&gt;"0",IF(LEFT(BP26,1)="1",3.0,BQ26),$D$5+$E$5*(CG26*BZ26/($K$5*1000))+$F$5*(CG26*BZ26/($K$5*1000))*MAX(MIN(BN26,$J$5),$I$5)*MAX(MIN(BN26,$J$5),$I$5)+$G$5*MAX(MIN(BN26,$J$5),$I$5)*(CG26*BZ26/($K$5*1000))+$H$5*(CG26*BZ26/($K$5*1000))*(CG26*BZ26/($K$5*1000)))</f>
        <v>0</v>
      </c>
      <c r="O26">
        <f>G26*(1000-(1000*0.61365*exp(17.502*S26/(240.97+S26))/(BZ26+CA26)+BU26)/2)/(1000*0.61365*exp(17.502*S26/(240.97+S26))/(BZ26+CA26)-BU26)</f>
        <v>0</v>
      </c>
      <c r="P26">
        <f>1/((BO26+1)/(M26/1.6)+1/(N26/1.37)) + BO26/((BO26+1)/(M26/1.6) + BO26/(N26/1.37))</f>
        <v>0</v>
      </c>
      <c r="Q26">
        <f>(BK26*BM26)</f>
        <v>0</v>
      </c>
      <c r="R26">
        <f>(CB26+(Q26+2*0.95*5.67E-8*(((CB26+$B$7)+273)^4-(CB26+273)^4)-44100*G26)/(1.84*29.3*N26+8*0.95*5.67E-8*(CB26+273)^3))</f>
        <v>0</v>
      </c>
      <c r="S26">
        <f>($C$7*CC26+$D$7*CD26+$E$7*R26)</f>
        <v>0</v>
      </c>
      <c r="T26">
        <f>0.61365*exp(17.502*S26/(240.97+S26))</f>
        <v>0</v>
      </c>
      <c r="U26">
        <f>(V26/W26*100)</f>
        <v>0</v>
      </c>
      <c r="V26">
        <f>BU26*(BZ26+CA26)/1000</f>
        <v>0</v>
      </c>
      <c r="W26">
        <f>0.61365*exp(17.502*CB26/(240.97+CB26))</f>
        <v>0</v>
      </c>
      <c r="X26">
        <f>(T26-BU26*(BZ26+CA26)/1000)</f>
        <v>0</v>
      </c>
      <c r="Y26">
        <f>(-G26*44100)</f>
        <v>0</v>
      </c>
      <c r="Z26">
        <f>2*29.3*N26*0.92*(CB26-S26)</f>
        <v>0</v>
      </c>
      <c r="AA26">
        <f>2*0.95*5.67E-8*(((CB26+$B$7)+273)^4-(S26+273)^4)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MAX(0,($B$13+$C$13*CG26)/(1+$D$13*CG26)*BZ26/(CB26+273)*$E$13)</f>
        <v>0</v>
      </c>
      <c r="AH26" t="s">
        <v>272</v>
      </c>
      <c r="AI26" t="s">
        <v>272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272</v>
      </c>
      <c r="AP26" t="s">
        <v>272</v>
      </c>
      <c r="AQ26">
        <v>0</v>
      </c>
      <c r="AR26">
        <v>0</v>
      </c>
      <c r="AS26">
        <f>1-AQ26/AR26</f>
        <v>0</v>
      </c>
      <c r="AT26">
        <v>0.5</v>
      </c>
      <c r="AU26">
        <f>BK26</f>
        <v>0</v>
      </c>
      <c r="AV26">
        <f>H26</f>
        <v>0</v>
      </c>
      <c r="AW26">
        <f>AS26*AT26*AU26</f>
        <v>0</v>
      </c>
      <c r="AX26">
        <f>BC26/AR26</f>
        <v>0</v>
      </c>
      <c r="AY26">
        <f>(AV26-AN26)/AU26</f>
        <v>0</v>
      </c>
      <c r="AZ26">
        <f>(AK26-AR26)/AR26</f>
        <v>0</v>
      </c>
      <c r="BA26" t="s">
        <v>272</v>
      </c>
      <c r="BB26">
        <v>0</v>
      </c>
      <c r="BC26">
        <f>AR26-BB26</f>
        <v>0</v>
      </c>
      <c r="BD26">
        <f>(AR26-AQ26)/(AR26-BB26)</f>
        <v>0</v>
      </c>
      <c r="BE26">
        <f>(AK26-AR26)/(AK26-BB26)</f>
        <v>0</v>
      </c>
      <c r="BF26">
        <f>(AR26-AQ26)/(AR26-AJ26)</f>
        <v>0</v>
      </c>
      <c r="BG26">
        <f>(AK26-AR26)/(AK26-AJ26)</f>
        <v>0</v>
      </c>
      <c r="BH26">
        <f>(BD26*BB26/AQ26)</f>
        <v>0</v>
      </c>
      <c r="BI26">
        <f>(1-BH26)</f>
        <v>0</v>
      </c>
      <c r="BJ26">
        <f>$B$11*CH26+$C$11*CI26+$F$11*CJ26*(1-CM26)</f>
        <v>0</v>
      </c>
      <c r="BK26">
        <f>BJ26*BL26</f>
        <v>0</v>
      </c>
      <c r="BL26">
        <f>($B$11*$D$9+$C$11*$D$9+$F$11*((CW26+CO26)/MAX(CW26+CO26+CX26, 0.1)*$I$9+CX26/MAX(CW26+CO26+CX26, 0.1)*$J$9))/($B$11+$C$11+$F$11)</f>
        <v>0</v>
      </c>
      <c r="BM26">
        <f>($B$11*$K$9+$C$11*$K$9+$F$11*((CW26+CO26)/MAX(CW26+CO26+CX26, 0.1)*$P$9+CX26/MAX(CW26+CO26+CX26, 0.1)*$Q$9))/($B$11+$C$11+$F$11)</f>
        <v>0</v>
      </c>
      <c r="BN26">
        <v>6</v>
      </c>
      <c r="BO26">
        <v>0.5</v>
      </c>
      <c r="BP26" t="s">
        <v>273</v>
      </c>
      <c r="BQ26">
        <v>2</v>
      </c>
      <c r="BR26">
        <v>1604428646.1</v>
      </c>
      <c r="BS26">
        <v>971.648</v>
      </c>
      <c r="BT26">
        <v>1000.01</v>
      </c>
      <c r="BU26">
        <v>21.1248</v>
      </c>
      <c r="BV26">
        <v>20.0247</v>
      </c>
      <c r="BW26">
        <v>971.492</v>
      </c>
      <c r="BX26">
        <v>20.8035</v>
      </c>
      <c r="BY26">
        <v>500.009</v>
      </c>
      <c r="BZ26">
        <v>100.254</v>
      </c>
      <c r="CA26">
        <v>0.10015</v>
      </c>
      <c r="CB26">
        <v>25.1315</v>
      </c>
      <c r="CC26">
        <v>24.9993</v>
      </c>
      <c r="CD26">
        <v>999.9</v>
      </c>
      <c r="CE26">
        <v>0</v>
      </c>
      <c r="CF26">
        <v>0</v>
      </c>
      <c r="CG26">
        <v>10001.2</v>
      </c>
      <c r="CH26">
        <v>0</v>
      </c>
      <c r="CI26">
        <v>0.951954</v>
      </c>
      <c r="CJ26">
        <v>1200.24</v>
      </c>
      <c r="CK26">
        <v>0.967003</v>
      </c>
      <c r="CL26">
        <v>0.0329973</v>
      </c>
      <c r="CM26">
        <v>0</v>
      </c>
      <c r="CN26">
        <v>3.0137</v>
      </c>
      <c r="CO26">
        <v>0</v>
      </c>
      <c r="CP26">
        <v>8945.15</v>
      </c>
      <c r="CQ26">
        <v>11403.6</v>
      </c>
      <c r="CR26">
        <v>38.812</v>
      </c>
      <c r="CS26">
        <v>42.062</v>
      </c>
      <c r="CT26">
        <v>40.312</v>
      </c>
      <c r="CU26">
        <v>40.687</v>
      </c>
      <c r="CV26">
        <v>39.062</v>
      </c>
      <c r="CW26">
        <v>1160.64</v>
      </c>
      <c r="CX26">
        <v>39.6</v>
      </c>
      <c r="CY26">
        <v>0</v>
      </c>
      <c r="CZ26">
        <v>1604428646.3</v>
      </c>
      <c r="DA26">
        <v>0</v>
      </c>
      <c r="DB26">
        <v>2.695136</v>
      </c>
      <c r="DC26">
        <v>1.14394614405921</v>
      </c>
      <c r="DD26">
        <v>96.7884616919847</v>
      </c>
      <c r="DE26">
        <v>8931.6316</v>
      </c>
      <c r="DF26">
        <v>15</v>
      </c>
      <c r="DG26">
        <v>1604417947.1</v>
      </c>
      <c r="DH26" t="s">
        <v>274</v>
      </c>
      <c r="DI26">
        <v>1604417940.1</v>
      </c>
      <c r="DJ26">
        <v>1604417947.1</v>
      </c>
      <c r="DK26">
        <v>1</v>
      </c>
      <c r="DL26">
        <v>-0.134</v>
      </c>
      <c r="DM26">
        <v>0.013</v>
      </c>
      <c r="DN26">
        <v>0.037</v>
      </c>
      <c r="DO26">
        <v>0.31</v>
      </c>
      <c r="DP26">
        <v>420</v>
      </c>
      <c r="DQ26">
        <v>20</v>
      </c>
      <c r="DR26">
        <v>0.08</v>
      </c>
      <c r="DS26">
        <v>0.06</v>
      </c>
      <c r="DT26">
        <v>0</v>
      </c>
      <c r="DU26">
        <v>0</v>
      </c>
      <c r="DV26" t="s">
        <v>275</v>
      </c>
      <c r="DW26">
        <v>100</v>
      </c>
      <c r="DX26">
        <v>100</v>
      </c>
      <c r="DY26">
        <v>0.156</v>
      </c>
      <c r="DZ26">
        <v>0.3213</v>
      </c>
      <c r="EA26">
        <v>-0.278027610152098</v>
      </c>
      <c r="EB26">
        <v>0.00106189765250334</v>
      </c>
      <c r="EC26">
        <v>-8.23004791133579e-07</v>
      </c>
      <c r="ED26">
        <v>1.95222372915411e-10</v>
      </c>
      <c r="EE26">
        <v>0.0605696754882689</v>
      </c>
      <c r="EF26">
        <v>0.0242991256848972</v>
      </c>
      <c r="EG26">
        <v>-0.00102667963148939</v>
      </c>
      <c r="EH26">
        <v>2.21636158600722e-05</v>
      </c>
      <c r="EI26">
        <v>2</v>
      </c>
      <c r="EJ26">
        <v>2037</v>
      </c>
      <c r="EK26">
        <v>1</v>
      </c>
      <c r="EL26">
        <v>24</v>
      </c>
      <c r="EM26">
        <v>178.4</v>
      </c>
      <c r="EN26">
        <v>178.3</v>
      </c>
      <c r="EO26">
        <v>2</v>
      </c>
      <c r="EP26">
        <v>508.884</v>
      </c>
      <c r="EQ26">
        <v>518.556</v>
      </c>
      <c r="ER26">
        <v>22.3067</v>
      </c>
      <c r="ES26">
        <v>26.1525</v>
      </c>
      <c r="ET26">
        <v>30.0001</v>
      </c>
      <c r="EU26">
        <v>26.0489</v>
      </c>
      <c r="EV26">
        <v>26.0192</v>
      </c>
      <c r="EW26">
        <v>42.4915</v>
      </c>
      <c r="EX26">
        <v>26.8442</v>
      </c>
      <c r="EY26">
        <v>100</v>
      </c>
      <c r="EZ26">
        <v>22.3172</v>
      </c>
      <c r="FA26">
        <v>1000</v>
      </c>
      <c r="FB26">
        <v>20</v>
      </c>
      <c r="FC26">
        <v>102.097</v>
      </c>
      <c r="FD26">
        <v>101.839</v>
      </c>
    </row>
    <row r="27" spans="1:160">
      <c r="A27">
        <v>11</v>
      </c>
      <c r="B27">
        <v>1604428766.6</v>
      </c>
      <c r="C27">
        <v>1205.09999990463</v>
      </c>
      <c r="D27" t="s">
        <v>294</v>
      </c>
      <c r="E27" t="s">
        <v>295</v>
      </c>
      <c r="F27">
        <v>1604428766.6</v>
      </c>
      <c r="G27">
        <f>BY27*AE27*(BU27-BV27)/(100*BN27*(1000-AE27*BU27))</f>
        <v>0</v>
      </c>
      <c r="H27">
        <f>BY27*AE27*(BT27-BS27*(1000-AE27*BV27)/(1000-AE27*BU27))/(100*BN27)</f>
        <v>0</v>
      </c>
      <c r="I27">
        <f>BS27 - IF(AE27&gt;1, H27*BN27*100.0/(AG27*CG27), 0)</f>
        <v>0</v>
      </c>
      <c r="J27">
        <f>((P27-G27/2)*I27-H27)/(P27+G27/2)</f>
        <v>0</v>
      </c>
      <c r="K27">
        <f>J27*(BZ27+CA27)/1000.0</f>
        <v>0</v>
      </c>
      <c r="L27">
        <f>(BS27 - IF(AE27&gt;1, H27*BN27*100.0/(AG27*CG27), 0))*(BZ27+CA27)/1000.0</f>
        <v>0</v>
      </c>
      <c r="M27">
        <f>2.0/((1/O27-1/N27)+SIGN(O27)*SQRT((1/O27-1/N27)*(1/O27-1/N27) + 4*BO27/((BO27+1)*(BO27+1))*(2*1/O27*1/N27-1/N27*1/N27)))</f>
        <v>0</v>
      </c>
      <c r="N27">
        <f>IF(LEFT(BP27,1)&lt;&gt;"0",IF(LEFT(BP27,1)="1",3.0,BQ27),$D$5+$E$5*(CG27*BZ27/($K$5*1000))+$F$5*(CG27*BZ27/($K$5*1000))*MAX(MIN(BN27,$J$5),$I$5)*MAX(MIN(BN27,$J$5),$I$5)+$G$5*MAX(MIN(BN27,$J$5),$I$5)*(CG27*BZ27/($K$5*1000))+$H$5*(CG27*BZ27/($K$5*1000))*(CG27*BZ27/($K$5*1000)))</f>
        <v>0</v>
      </c>
      <c r="O27">
        <f>G27*(1000-(1000*0.61365*exp(17.502*S27/(240.97+S27))/(BZ27+CA27)+BU27)/2)/(1000*0.61365*exp(17.502*S27/(240.97+S27))/(BZ27+CA27)-BU27)</f>
        <v>0</v>
      </c>
      <c r="P27">
        <f>1/((BO27+1)/(M27/1.6)+1/(N27/1.37)) + BO27/((BO27+1)/(M27/1.6) + BO27/(N27/1.37))</f>
        <v>0</v>
      </c>
      <c r="Q27">
        <f>(BK27*BM27)</f>
        <v>0</v>
      </c>
      <c r="R27">
        <f>(CB27+(Q27+2*0.95*5.67E-8*(((CB27+$B$7)+273)^4-(CB27+273)^4)-44100*G27)/(1.84*29.3*N27+8*0.95*5.67E-8*(CB27+273)^3))</f>
        <v>0</v>
      </c>
      <c r="S27">
        <f>($C$7*CC27+$D$7*CD27+$E$7*R27)</f>
        <v>0</v>
      </c>
      <c r="T27">
        <f>0.61365*exp(17.502*S27/(240.97+S27))</f>
        <v>0</v>
      </c>
      <c r="U27">
        <f>(V27/W27*100)</f>
        <v>0</v>
      </c>
      <c r="V27">
        <f>BU27*(BZ27+CA27)/1000</f>
        <v>0</v>
      </c>
      <c r="W27">
        <f>0.61365*exp(17.502*CB27/(240.97+CB27))</f>
        <v>0</v>
      </c>
      <c r="X27">
        <f>(T27-BU27*(BZ27+CA27)/1000)</f>
        <v>0</v>
      </c>
      <c r="Y27">
        <f>(-G27*44100)</f>
        <v>0</v>
      </c>
      <c r="Z27">
        <f>2*29.3*N27*0.92*(CB27-S27)</f>
        <v>0</v>
      </c>
      <c r="AA27">
        <f>2*0.95*5.67E-8*(((CB27+$B$7)+273)^4-(S27+273)^4)</f>
        <v>0</v>
      </c>
      <c r="AB27">
        <f>Q27+AA27+Y27+Z27</f>
        <v>0</v>
      </c>
      <c r="AC27">
        <v>0</v>
      </c>
      <c r="AD27">
        <v>0</v>
      </c>
      <c r="AE27">
        <f>IF(AC27*$H$13&gt;=AG27,1.0,(AG27/(AG27-AC27*$H$13)))</f>
        <v>0</v>
      </c>
      <c r="AF27">
        <f>(AE27-1)*100</f>
        <v>0</v>
      </c>
      <c r="AG27">
        <f>MAX(0,($B$13+$C$13*CG27)/(1+$D$13*CG27)*BZ27/(CB27+273)*$E$13)</f>
        <v>0</v>
      </c>
      <c r="AH27" t="s">
        <v>272</v>
      </c>
      <c r="AI27" t="s">
        <v>272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272</v>
      </c>
      <c r="AP27" t="s">
        <v>272</v>
      </c>
      <c r="AQ27">
        <v>0</v>
      </c>
      <c r="AR27">
        <v>0</v>
      </c>
      <c r="AS27">
        <f>1-AQ27/AR27</f>
        <v>0</v>
      </c>
      <c r="AT27">
        <v>0.5</v>
      </c>
      <c r="AU27">
        <f>BK27</f>
        <v>0</v>
      </c>
      <c r="AV27">
        <f>H27</f>
        <v>0</v>
      </c>
      <c r="AW27">
        <f>AS27*AT27*AU27</f>
        <v>0</v>
      </c>
      <c r="AX27">
        <f>BC27/AR27</f>
        <v>0</v>
      </c>
      <c r="AY27">
        <f>(AV27-AN27)/AU27</f>
        <v>0</v>
      </c>
      <c r="AZ27">
        <f>(AK27-AR27)/AR27</f>
        <v>0</v>
      </c>
      <c r="BA27" t="s">
        <v>272</v>
      </c>
      <c r="BB27">
        <v>0</v>
      </c>
      <c r="BC27">
        <f>AR27-BB27</f>
        <v>0</v>
      </c>
      <c r="BD27">
        <f>(AR27-AQ27)/(AR27-BB27)</f>
        <v>0</v>
      </c>
      <c r="BE27">
        <f>(AK27-AR27)/(AK27-BB27)</f>
        <v>0</v>
      </c>
      <c r="BF27">
        <f>(AR27-AQ27)/(AR27-AJ27)</f>
        <v>0</v>
      </c>
      <c r="BG27">
        <f>(AK27-AR27)/(AK27-AJ27)</f>
        <v>0</v>
      </c>
      <c r="BH27">
        <f>(BD27*BB27/AQ27)</f>
        <v>0</v>
      </c>
      <c r="BI27">
        <f>(1-BH27)</f>
        <v>0</v>
      </c>
      <c r="BJ27">
        <f>$B$11*CH27+$C$11*CI27+$F$11*CJ27*(1-CM27)</f>
        <v>0</v>
      </c>
      <c r="BK27">
        <f>BJ27*BL27</f>
        <v>0</v>
      </c>
      <c r="BL27">
        <f>($B$11*$D$9+$C$11*$D$9+$F$11*((CW27+CO27)/MAX(CW27+CO27+CX27, 0.1)*$I$9+CX27/MAX(CW27+CO27+CX27, 0.1)*$J$9))/($B$11+$C$11+$F$11)</f>
        <v>0</v>
      </c>
      <c r="BM27">
        <f>($B$11*$K$9+$C$11*$K$9+$F$11*((CW27+CO27)/MAX(CW27+CO27+CX27, 0.1)*$P$9+CX27/MAX(CW27+CO27+CX27, 0.1)*$Q$9))/($B$11+$C$11+$F$11)</f>
        <v>0</v>
      </c>
      <c r="BN27">
        <v>6</v>
      </c>
      <c r="BO27">
        <v>0.5</v>
      </c>
      <c r="BP27" t="s">
        <v>273</v>
      </c>
      <c r="BQ27">
        <v>2</v>
      </c>
      <c r="BR27">
        <v>1604428766.6</v>
      </c>
      <c r="BS27">
        <v>1167.58</v>
      </c>
      <c r="BT27">
        <v>1200</v>
      </c>
      <c r="BU27">
        <v>21.1515</v>
      </c>
      <c r="BV27">
        <v>20.0423</v>
      </c>
      <c r="BW27">
        <v>1167.43</v>
      </c>
      <c r="BX27">
        <v>20.8299</v>
      </c>
      <c r="BY27">
        <v>500.034</v>
      </c>
      <c r="BZ27">
        <v>100.25</v>
      </c>
      <c r="CA27">
        <v>0.0999112</v>
      </c>
      <c r="CB27">
        <v>25.1387</v>
      </c>
      <c r="CC27">
        <v>24.9994</v>
      </c>
      <c r="CD27">
        <v>999.9</v>
      </c>
      <c r="CE27">
        <v>0</v>
      </c>
      <c r="CF27">
        <v>0</v>
      </c>
      <c r="CG27">
        <v>10007.5</v>
      </c>
      <c r="CH27">
        <v>0</v>
      </c>
      <c r="CI27">
        <v>0.951954</v>
      </c>
      <c r="CJ27">
        <v>1200</v>
      </c>
      <c r="CK27">
        <v>0.966994</v>
      </c>
      <c r="CL27">
        <v>0.0330056</v>
      </c>
      <c r="CM27">
        <v>0</v>
      </c>
      <c r="CN27">
        <v>2.5183</v>
      </c>
      <c r="CO27">
        <v>0</v>
      </c>
      <c r="CP27">
        <v>9441.67</v>
      </c>
      <c r="CQ27">
        <v>11401.4</v>
      </c>
      <c r="CR27">
        <v>38.75</v>
      </c>
      <c r="CS27">
        <v>42</v>
      </c>
      <c r="CT27">
        <v>40.25</v>
      </c>
      <c r="CU27">
        <v>40.625</v>
      </c>
      <c r="CV27">
        <v>39</v>
      </c>
      <c r="CW27">
        <v>1160.39</v>
      </c>
      <c r="CX27">
        <v>39.61</v>
      </c>
      <c r="CY27">
        <v>0</v>
      </c>
      <c r="CZ27">
        <v>1604428766.9</v>
      </c>
      <c r="DA27">
        <v>0</v>
      </c>
      <c r="DB27">
        <v>2.63266153846154</v>
      </c>
      <c r="DC27">
        <v>-0.875090605189231</v>
      </c>
      <c r="DD27">
        <v>102.490940178683</v>
      </c>
      <c r="DE27">
        <v>9428.38769230769</v>
      </c>
      <c r="DF27">
        <v>15</v>
      </c>
      <c r="DG27">
        <v>1604417947.1</v>
      </c>
      <c r="DH27" t="s">
        <v>274</v>
      </c>
      <c r="DI27">
        <v>1604417940.1</v>
      </c>
      <c r="DJ27">
        <v>1604417947.1</v>
      </c>
      <c r="DK27">
        <v>1</v>
      </c>
      <c r="DL27">
        <v>-0.134</v>
      </c>
      <c r="DM27">
        <v>0.013</v>
      </c>
      <c r="DN27">
        <v>0.037</v>
      </c>
      <c r="DO27">
        <v>0.31</v>
      </c>
      <c r="DP27">
        <v>420</v>
      </c>
      <c r="DQ27">
        <v>20</v>
      </c>
      <c r="DR27">
        <v>0.08</v>
      </c>
      <c r="DS27">
        <v>0.06</v>
      </c>
      <c r="DT27">
        <v>0</v>
      </c>
      <c r="DU27">
        <v>0</v>
      </c>
      <c r="DV27" t="s">
        <v>275</v>
      </c>
      <c r="DW27">
        <v>100</v>
      </c>
      <c r="DX27">
        <v>100</v>
      </c>
      <c r="DY27">
        <v>0.15</v>
      </c>
      <c r="DZ27">
        <v>0.3216</v>
      </c>
      <c r="EA27">
        <v>-0.278027610152098</v>
      </c>
      <c r="EB27">
        <v>0.00106189765250334</v>
      </c>
      <c r="EC27">
        <v>-8.23004791133579e-07</v>
      </c>
      <c r="ED27">
        <v>1.95222372915411e-10</v>
      </c>
      <c r="EE27">
        <v>0.0605696754882689</v>
      </c>
      <c r="EF27">
        <v>0.0242991256848972</v>
      </c>
      <c r="EG27">
        <v>-0.00102667963148939</v>
      </c>
      <c r="EH27">
        <v>2.21636158600722e-05</v>
      </c>
      <c r="EI27">
        <v>2</v>
      </c>
      <c r="EJ27">
        <v>2037</v>
      </c>
      <c r="EK27">
        <v>1</v>
      </c>
      <c r="EL27">
        <v>24</v>
      </c>
      <c r="EM27">
        <v>180.4</v>
      </c>
      <c r="EN27">
        <v>180.3</v>
      </c>
      <c r="EO27">
        <v>2</v>
      </c>
      <c r="EP27">
        <v>508.846</v>
      </c>
      <c r="EQ27">
        <v>519.137</v>
      </c>
      <c r="ER27">
        <v>22.4288</v>
      </c>
      <c r="ES27">
        <v>26.1316</v>
      </c>
      <c r="ET27">
        <v>30</v>
      </c>
      <c r="EU27">
        <v>26.0288</v>
      </c>
      <c r="EV27">
        <v>25.9995</v>
      </c>
      <c r="EW27">
        <v>49.3281</v>
      </c>
      <c r="EX27">
        <v>26.8442</v>
      </c>
      <c r="EY27">
        <v>100</v>
      </c>
      <c r="EZ27">
        <v>22.4267</v>
      </c>
      <c r="FA27">
        <v>1200</v>
      </c>
      <c r="FB27">
        <v>20</v>
      </c>
      <c r="FC27">
        <v>102.098</v>
      </c>
      <c r="FD27">
        <v>101.837</v>
      </c>
    </row>
    <row r="28" spans="1:160">
      <c r="A28">
        <v>12</v>
      </c>
      <c r="B28">
        <v>1604428887.1</v>
      </c>
      <c r="C28">
        <v>1325.59999990463</v>
      </c>
      <c r="D28" t="s">
        <v>296</v>
      </c>
      <c r="E28" t="s">
        <v>297</v>
      </c>
      <c r="F28">
        <v>1604428887.1</v>
      </c>
      <c r="G28">
        <f>BY28*AE28*(BU28-BV28)/(100*BN28*(1000-AE28*BU28))</f>
        <v>0</v>
      </c>
      <c r="H28">
        <f>BY28*AE28*(BT28-BS28*(1000-AE28*BV28)/(1000-AE28*BU28))/(100*BN28)</f>
        <v>0</v>
      </c>
      <c r="I28">
        <f>BS28 - IF(AE28&gt;1, H28*BN28*100.0/(AG28*CG28), 0)</f>
        <v>0</v>
      </c>
      <c r="J28">
        <f>((P28-G28/2)*I28-H28)/(P28+G28/2)</f>
        <v>0</v>
      </c>
      <c r="K28">
        <f>J28*(BZ28+CA28)/1000.0</f>
        <v>0</v>
      </c>
      <c r="L28">
        <f>(BS28 - IF(AE28&gt;1, H28*BN28*100.0/(AG28*CG28), 0))*(BZ28+CA28)/1000.0</f>
        <v>0</v>
      </c>
      <c r="M28">
        <f>2.0/((1/O28-1/N28)+SIGN(O28)*SQRT((1/O28-1/N28)*(1/O28-1/N28) + 4*BO28/((BO28+1)*(BO28+1))*(2*1/O28*1/N28-1/N28*1/N28)))</f>
        <v>0</v>
      </c>
      <c r="N28">
        <f>IF(LEFT(BP28,1)&lt;&gt;"0",IF(LEFT(BP28,1)="1",3.0,BQ28),$D$5+$E$5*(CG28*BZ28/($K$5*1000))+$F$5*(CG28*BZ28/($K$5*1000))*MAX(MIN(BN28,$J$5),$I$5)*MAX(MIN(BN28,$J$5),$I$5)+$G$5*MAX(MIN(BN28,$J$5),$I$5)*(CG28*BZ28/($K$5*1000))+$H$5*(CG28*BZ28/($K$5*1000))*(CG28*BZ28/($K$5*1000)))</f>
        <v>0</v>
      </c>
      <c r="O28">
        <f>G28*(1000-(1000*0.61365*exp(17.502*S28/(240.97+S28))/(BZ28+CA28)+BU28)/2)/(1000*0.61365*exp(17.502*S28/(240.97+S28))/(BZ28+CA28)-BU28)</f>
        <v>0</v>
      </c>
      <c r="P28">
        <f>1/((BO28+1)/(M28/1.6)+1/(N28/1.37)) + BO28/((BO28+1)/(M28/1.6) + BO28/(N28/1.37))</f>
        <v>0</v>
      </c>
      <c r="Q28">
        <f>(BK28*BM28)</f>
        <v>0</v>
      </c>
      <c r="R28">
        <f>(CB28+(Q28+2*0.95*5.67E-8*(((CB28+$B$7)+273)^4-(CB28+273)^4)-44100*G28)/(1.84*29.3*N28+8*0.95*5.67E-8*(CB28+273)^3))</f>
        <v>0</v>
      </c>
      <c r="S28">
        <f>($C$7*CC28+$D$7*CD28+$E$7*R28)</f>
        <v>0</v>
      </c>
      <c r="T28">
        <f>0.61365*exp(17.502*S28/(240.97+S28))</f>
        <v>0</v>
      </c>
      <c r="U28">
        <f>(V28/W28*100)</f>
        <v>0</v>
      </c>
      <c r="V28">
        <f>BU28*(BZ28+CA28)/1000</f>
        <v>0</v>
      </c>
      <c r="W28">
        <f>0.61365*exp(17.502*CB28/(240.97+CB28))</f>
        <v>0</v>
      </c>
      <c r="X28">
        <f>(T28-BU28*(BZ28+CA28)/1000)</f>
        <v>0</v>
      </c>
      <c r="Y28">
        <f>(-G28*44100)</f>
        <v>0</v>
      </c>
      <c r="Z28">
        <f>2*29.3*N28*0.92*(CB28-S28)</f>
        <v>0</v>
      </c>
      <c r="AA28">
        <f>2*0.95*5.67E-8*(((CB28+$B$7)+273)^4-(S28+273)^4)</f>
        <v>0</v>
      </c>
      <c r="AB28">
        <f>Q28+AA28+Y28+Z28</f>
        <v>0</v>
      </c>
      <c r="AC28">
        <v>0</v>
      </c>
      <c r="AD28">
        <v>0</v>
      </c>
      <c r="AE28">
        <f>IF(AC28*$H$13&gt;=AG28,1.0,(AG28/(AG28-AC28*$H$13)))</f>
        <v>0</v>
      </c>
      <c r="AF28">
        <f>(AE28-1)*100</f>
        <v>0</v>
      </c>
      <c r="AG28">
        <f>MAX(0,($B$13+$C$13*CG28)/(1+$D$13*CG28)*BZ28/(CB28+273)*$E$13)</f>
        <v>0</v>
      </c>
      <c r="AH28" t="s">
        <v>272</v>
      </c>
      <c r="AI28" t="s">
        <v>272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272</v>
      </c>
      <c r="AP28" t="s">
        <v>272</v>
      </c>
      <c r="AQ28">
        <v>0</v>
      </c>
      <c r="AR28">
        <v>0</v>
      </c>
      <c r="AS28">
        <f>1-AQ28/AR28</f>
        <v>0</v>
      </c>
      <c r="AT28">
        <v>0.5</v>
      </c>
      <c r="AU28">
        <f>BK28</f>
        <v>0</v>
      </c>
      <c r="AV28">
        <f>H28</f>
        <v>0</v>
      </c>
      <c r="AW28">
        <f>AS28*AT28*AU28</f>
        <v>0</v>
      </c>
      <c r="AX28">
        <f>BC28/AR28</f>
        <v>0</v>
      </c>
      <c r="AY28">
        <f>(AV28-AN28)/AU28</f>
        <v>0</v>
      </c>
      <c r="AZ28">
        <f>(AK28-AR28)/AR28</f>
        <v>0</v>
      </c>
      <c r="BA28" t="s">
        <v>272</v>
      </c>
      <c r="BB28">
        <v>0</v>
      </c>
      <c r="BC28">
        <f>AR28-BB28</f>
        <v>0</v>
      </c>
      <c r="BD28">
        <f>(AR28-AQ28)/(AR28-BB28)</f>
        <v>0</v>
      </c>
      <c r="BE28">
        <f>(AK28-AR28)/(AK28-BB28)</f>
        <v>0</v>
      </c>
      <c r="BF28">
        <f>(AR28-AQ28)/(AR28-AJ28)</f>
        <v>0</v>
      </c>
      <c r="BG28">
        <f>(AK28-AR28)/(AK28-AJ28)</f>
        <v>0</v>
      </c>
      <c r="BH28">
        <f>(BD28*BB28/AQ28)</f>
        <v>0</v>
      </c>
      <c r="BI28">
        <f>(1-BH28)</f>
        <v>0</v>
      </c>
      <c r="BJ28">
        <f>$B$11*CH28+$C$11*CI28+$F$11*CJ28*(1-CM28)</f>
        <v>0</v>
      </c>
      <c r="BK28">
        <f>BJ28*BL28</f>
        <v>0</v>
      </c>
      <c r="BL28">
        <f>($B$11*$D$9+$C$11*$D$9+$F$11*((CW28+CO28)/MAX(CW28+CO28+CX28, 0.1)*$I$9+CX28/MAX(CW28+CO28+CX28, 0.1)*$J$9))/($B$11+$C$11+$F$11)</f>
        <v>0</v>
      </c>
      <c r="BM28">
        <f>($B$11*$K$9+$C$11*$K$9+$F$11*((CW28+CO28)/MAX(CW28+CO28+CX28, 0.1)*$P$9+CX28/MAX(CW28+CO28+CX28, 0.1)*$Q$9))/($B$11+$C$11+$F$11)</f>
        <v>0</v>
      </c>
      <c r="BN28">
        <v>6</v>
      </c>
      <c r="BO28">
        <v>0.5</v>
      </c>
      <c r="BP28" t="s">
        <v>273</v>
      </c>
      <c r="BQ28">
        <v>2</v>
      </c>
      <c r="BR28">
        <v>1604428887.1</v>
      </c>
      <c r="BS28">
        <v>1363.79</v>
      </c>
      <c r="BT28">
        <v>1400</v>
      </c>
      <c r="BU28">
        <v>21.147</v>
      </c>
      <c r="BV28">
        <v>20.0507</v>
      </c>
      <c r="BW28">
        <v>1363.66</v>
      </c>
      <c r="BX28">
        <v>20.8255</v>
      </c>
      <c r="BY28">
        <v>499.973</v>
      </c>
      <c r="BZ28">
        <v>100.245</v>
      </c>
      <c r="CA28">
        <v>0.0998048</v>
      </c>
      <c r="CB28">
        <v>25.1455</v>
      </c>
      <c r="CC28">
        <v>25.0026</v>
      </c>
      <c r="CD28">
        <v>999.9</v>
      </c>
      <c r="CE28">
        <v>0</v>
      </c>
      <c r="CF28">
        <v>0</v>
      </c>
      <c r="CG28">
        <v>10019.4</v>
      </c>
      <c r="CH28">
        <v>0</v>
      </c>
      <c r="CI28">
        <v>0.951954</v>
      </c>
      <c r="CJ28">
        <v>1200.05</v>
      </c>
      <c r="CK28">
        <v>0.966994</v>
      </c>
      <c r="CL28">
        <v>0.0330056</v>
      </c>
      <c r="CM28">
        <v>0</v>
      </c>
      <c r="CN28">
        <v>2.71</v>
      </c>
      <c r="CO28">
        <v>0</v>
      </c>
      <c r="CP28">
        <v>9838.1</v>
      </c>
      <c r="CQ28">
        <v>11401.9</v>
      </c>
      <c r="CR28">
        <v>38.75</v>
      </c>
      <c r="CS28">
        <v>41.937</v>
      </c>
      <c r="CT28">
        <v>40.187</v>
      </c>
      <c r="CU28">
        <v>40.562</v>
      </c>
      <c r="CV28">
        <v>39</v>
      </c>
      <c r="CW28">
        <v>1160.44</v>
      </c>
      <c r="CX28">
        <v>39.61</v>
      </c>
      <c r="CY28">
        <v>0</v>
      </c>
      <c r="CZ28">
        <v>1604428887.5</v>
      </c>
      <c r="DA28">
        <v>0</v>
      </c>
      <c r="DB28">
        <v>2.643196</v>
      </c>
      <c r="DC28">
        <v>0.263861544655939</v>
      </c>
      <c r="DD28">
        <v>93.084615242856</v>
      </c>
      <c r="DE28">
        <v>9826.4776</v>
      </c>
      <c r="DF28">
        <v>15</v>
      </c>
      <c r="DG28">
        <v>1604417947.1</v>
      </c>
      <c r="DH28" t="s">
        <v>274</v>
      </c>
      <c r="DI28">
        <v>1604417940.1</v>
      </c>
      <c r="DJ28">
        <v>1604417947.1</v>
      </c>
      <c r="DK28">
        <v>1</v>
      </c>
      <c r="DL28">
        <v>-0.134</v>
      </c>
      <c r="DM28">
        <v>0.013</v>
      </c>
      <c r="DN28">
        <v>0.037</v>
      </c>
      <c r="DO28">
        <v>0.31</v>
      </c>
      <c r="DP28">
        <v>420</v>
      </c>
      <c r="DQ28">
        <v>20</v>
      </c>
      <c r="DR28">
        <v>0.08</v>
      </c>
      <c r="DS28">
        <v>0.06</v>
      </c>
      <c r="DT28">
        <v>0</v>
      </c>
      <c r="DU28">
        <v>0</v>
      </c>
      <c r="DV28" t="s">
        <v>275</v>
      </c>
      <c r="DW28">
        <v>100</v>
      </c>
      <c r="DX28">
        <v>100</v>
      </c>
      <c r="DY28">
        <v>0.13</v>
      </c>
      <c r="DZ28">
        <v>0.3215</v>
      </c>
      <c r="EA28">
        <v>-0.278027610152098</v>
      </c>
      <c r="EB28">
        <v>0.00106189765250334</v>
      </c>
      <c r="EC28">
        <v>-8.23004791133579e-07</v>
      </c>
      <c r="ED28">
        <v>1.95222372915411e-10</v>
      </c>
      <c r="EE28">
        <v>0.0605696754882689</v>
      </c>
      <c r="EF28">
        <v>0.0242991256848972</v>
      </c>
      <c r="EG28">
        <v>-0.00102667963148939</v>
      </c>
      <c r="EH28">
        <v>2.21636158600722e-05</v>
      </c>
      <c r="EI28">
        <v>2</v>
      </c>
      <c r="EJ28">
        <v>2037</v>
      </c>
      <c r="EK28">
        <v>1</v>
      </c>
      <c r="EL28">
        <v>24</v>
      </c>
      <c r="EM28">
        <v>182.4</v>
      </c>
      <c r="EN28">
        <v>182.3</v>
      </c>
      <c r="EO28">
        <v>2</v>
      </c>
      <c r="EP28">
        <v>508.541</v>
      </c>
      <c r="EQ28">
        <v>519.84</v>
      </c>
      <c r="ER28">
        <v>22.404</v>
      </c>
      <c r="ES28">
        <v>26.099</v>
      </c>
      <c r="ET28">
        <v>29.9999</v>
      </c>
      <c r="EU28">
        <v>25.9988</v>
      </c>
      <c r="EV28">
        <v>25.9711</v>
      </c>
      <c r="EW28">
        <v>55.9483</v>
      </c>
      <c r="EX28">
        <v>26.8442</v>
      </c>
      <c r="EY28">
        <v>100</v>
      </c>
      <c r="EZ28">
        <v>22.4003</v>
      </c>
      <c r="FA28">
        <v>1400</v>
      </c>
      <c r="FB28">
        <v>20</v>
      </c>
      <c r="FC28">
        <v>102.105</v>
      </c>
      <c r="FD28">
        <v>101.843</v>
      </c>
    </row>
    <row r="29" spans="1:160">
      <c r="A29">
        <v>13</v>
      </c>
      <c r="B29">
        <v>1604429007.6</v>
      </c>
      <c r="C29">
        <v>1446.09999990463</v>
      </c>
      <c r="D29" t="s">
        <v>298</v>
      </c>
      <c r="E29" t="s">
        <v>299</v>
      </c>
      <c r="F29">
        <v>1604429007.6</v>
      </c>
      <c r="G29">
        <f>BY29*AE29*(BU29-BV29)/(100*BN29*(1000-AE29*BU29))</f>
        <v>0</v>
      </c>
      <c r="H29">
        <f>BY29*AE29*(BT29-BS29*(1000-AE29*BV29)/(1000-AE29*BU29))/(100*BN29)</f>
        <v>0</v>
      </c>
      <c r="I29">
        <f>BS29 - IF(AE29&gt;1, H29*BN29*100.0/(AG29*CG29), 0)</f>
        <v>0</v>
      </c>
      <c r="J29">
        <f>((P29-G29/2)*I29-H29)/(P29+G29/2)</f>
        <v>0</v>
      </c>
      <c r="K29">
        <f>J29*(BZ29+CA29)/1000.0</f>
        <v>0</v>
      </c>
      <c r="L29">
        <f>(BS29 - IF(AE29&gt;1, H29*BN29*100.0/(AG29*CG29), 0))*(BZ29+CA29)/1000.0</f>
        <v>0</v>
      </c>
      <c r="M29">
        <f>2.0/((1/O29-1/N29)+SIGN(O29)*SQRT((1/O29-1/N29)*(1/O29-1/N29) + 4*BO29/((BO29+1)*(BO29+1))*(2*1/O29*1/N29-1/N29*1/N29)))</f>
        <v>0</v>
      </c>
      <c r="N29">
        <f>IF(LEFT(BP29,1)&lt;&gt;"0",IF(LEFT(BP29,1)="1",3.0,BQ29),$D$5+$E$5*(CG29*BZ29/($K$5*1000))+$F$5*(CG29*BZ29/($K$5*1000))*MAX(MIN(BN29,$J$5),$I$5)*MAX(MIN(BN29,$J$5),$I$5)+$G$5*MAX(MIN(BN29,$J$5),$I$5)*(CG29*BZ29/($K$5*1000))+$H$5*(CG29*BZ29/($K$5*1000))*(CG29*BZ29/($K$5*1000)))</f>
        <v>0</v>
      </c>
      <c r="O29">
        <f>G29*(1000-(1000*0.61365*exp(17.502*S29/(240.97+S29))/(BZ29+CA29)+BU29)/2)/(1000*0.61365*exp(17.502*S29/(240.97+S29))/(BZ29+CA29)-BU29)</f>
        <v>0</v>
      </c>
      <c r="P29">
        <f>1/((BO29+1)/(M29/1.6)+1/(N29/1.37)) + BO29/((BO29+1)/(M29/1.6) + BO29/(N29/1.37))</f>
        <v>0</v>
      </c>
      <c r="Q29">
        <f>(BK29*BM29)</f>
        <v>0</v>
      </c>
      <c r="R29">
        <f>(CB29+(Q29+2*0.95*5.67E-8*(((CB29+$B$7)+273)^4-(CB29+273)^4)-44100*G29)/(1.84*29.3*N29+8*0.95*5.67E-8*(CB29+273)^3))</f>
        <v>0</v>
      </c>
      <c r="S29">
        <f>($C$7*CC29+$D$7*CD29+$E$7*R29)</f>
        <v>0</v>
      </c>
      <c r="T29">
        <f>0.61365*exp(17.502*S29/(240.97+S29))</f>
        <v>0</v>
      </c>
      <c r="U29">
        <f>(V29/W29*100)</f>
        <v>0</v>
      </c>
      <c r="V29">
        <f>BU29*(BZ29+CA29)/1000</f>
        <v>0</v>
      </c>
      <c r="W29">
        <f>0.61365*exp(17.502*CB29/(240.97+CB29))</f>
        <v>0</v>
      </c>
      <c r="X29">
        <f>(T29-BU29*(BZ29+CA29)/1000)</f>
        <v>0</v>
      </c>
      <c r="Y29">
        <f>(-G29*44100)</f>
        <v>0</v>
      </c>
      <c r="Z29">
        <f>2*29.3*N29*0.92*(CB29-S29)</f>
        <v>0</v>
      </c>
      <c r="AA29">
        <f>2*0.95*5.67E-8*(((CB29+$B$7)+273)^4-(S29+273)^4)</f>
        <v>0</v>
      </c>
      <c r="AB29">
        <f>Q29+AA29+Y29+Z29</f>
        <v>0</v>
      </c>
      <c r="AC29">
        <v>0</v>
      </c>
      <c r="AD29">
        <v>0</v>
      </c>
      <c r="AE29">
        <f>IF(AC29*$H$13&gt;=AG29,1.0,(AG29/(AG29-AC29*$H$13)))</f>
        <v>0</v>
      </c>
      <c r="AF29">
        <f>(AE29-1)*100</f>
        <v>0</v>
      </c>
      <c r="AG29">
        <f>MAX(0,($B$13+$C$13*CG29)/(1+$D$13*CG29)*BZ29/(CB29+273)*$E$13)</f>
        <v>0</v>
      </c>
      <c r="AH29" t="s">
        <v>272</v>
      </c>
      <c r="AI29" t="s">
        <v>272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272</v>
      </c>
      <c r="AP29" t="s">
        <v>272</v>
      </c>
      <c r="AQ29">
        <v>0</v>
      </c>
      <c r="AR29">
        <v>0</v>
      </c>
      <c r="AS29">
        <f>1-AQ29/AR29</f>
        <v>0</v>
      </c>
      <c r="AT29">
        <v>0.5</v>
      </c>
      <c r="AU29">
        <f>BK29</f>
        <v>0</v>
      </c>
      <c r="AV29">
        <f>H29</f>
        <v>0</v>
      </c>
      <c r="AW29">
        <f>AS29*AT29*AU29</f>
        <v>0</v>
      </c>
      <c r="AX29">
        <f>BC29/AR29</f>
        <v>0</v>
      </c>
      <c r="AY29">
        <f>(AV29-AN29)/AU29</f>
        <v>0</v>
      </c>
      <c r="AZ29">
        <f>(AK29-AR29)/AR29</f>
        <v>0</v>
      </c>
      <c r="BA29" t="s">
        <v>272</v>
      </c>
      <c r="BB29">
        <v>0</v>
      </c>
      <c r="BC29">
        <f>AR29-BB29</f>
        <v>0</v>
      </c>
      <c r="BD29">
        <f>(AR29-AQ29)/(AR29-BB29)</f>
        <v>0</v>
      </c>
      <c r="BE29">
        <f>(AK29-AR29)/(AK29-BB29)</f>
        <v>0</v>
      </c>
      <c r="BF29">
        <f>(AR29-AQ29)/(AR29-AJ29)</f>
        <v>0</v>
      </c>
      <c r="BG29">
        <f>(AK29-AR29)/(AK29-AJ29)</f>
        <v>0</v>
      </c>
      <c r="BH29">
        <f>(BD29*BB29/AQ29)</f>
        <v>0</v>
      </c>
      <c r="BI29">
        <f>(1-BH29)</f>
        <v>0</v>
      </c>
      <c r="BJ29">
        <f>$B$11*CH29+$C$11*CI29+$F$11*CJ29*(1-CM29)</f>
        <v>0</v>
      </c>
      <c r="BK29">
        <f>BJ29*BL29</f>
        <v>0</v>
      </c>
      <c r="BL29">
        <f>($B$11*$D$9+$C$11*$D$9+$F$11*((CW29+CO29)/MAX(CW29+CO29+CX29, 0.1)*$I$9+CX29/MAX(CW29+CO29+CX29, 0.1)*$J$9))/($B$11+$C$11+$F$11)</f>
        <v>0</v>
      </c>
      <c r="BM29">
        <f>($B$11*$K$9+$C$11*$K$9+$F$11*((CW29+CO29)/MAX(CW29+CO29+CX29, 0.1)*$P$9+CX29/MAX(CW29+CO29+CX29, 0.1)*$Q$9))/($B$11+$C$11+$F$11)</f>
        <v>0</v>
      </c>
      <c r="BN29">
        <v>6</v>
      </c>
      <c r="BO29">
        <v>0.5</v>
      </c>
      <c r="BP29" t="s">
        <v>273</v>
      </c>
      <c r="BQ29">
        <v>2</v>
      </c>
      <c r="BR29">
        <v>1604429007.6</v>
      </c>
      <c r="BS29">
        <v>1757.97</v>
      </c>
      <c r="BT29">
        <v>1799.87</v>
      </c>
      <c r="BU29">
        <v>21.1269</v>
      </c>
      <c r="BV29">
        <v>20.0375</v>
      </c>
      <c r="BW29">
        <v>1757.87</v>
      </c>
      <c r="BX29">
        <v>20.8056</v>
      </c>
      <c r="BY29">
        <v>500.002</v>
      </c>
      <c r="BZ29">
        <v>100.243</v>
      </c>
      <c r="CA29">
        <v>0.0997323</v>
      </c>
      <c r="CB29">
        <v>25.1478</v>
      </c>
      <c r="CC29">
        <v>24.9951</v>
      </c>
      <c r="CD29">
        <v>999.9</v>
      </c>
      <c r="CE29">
        <v>0</v>
      </c>
      <c r="CF29">
        <v>0</v>
      </c>
      <c r="CG29">
        <v>10038.8</v>
      </c>
      <c r="CH29">
        <v>0</v>
      </c>
      <c r="CI29">
        <v>0.951954</v>
      </c>
      <c r="CJ29">
        <v>1199.78</v>
      </c>
      <c r="CK29">
        <v>0.966986</v>
      </c>
      <c r="CL29">
        <v>0.0330139</v>
      </c>
      <c r="CM29">
        <v>0</v>
      </c>
      <c r="CN29">
        <v>2.3115</v>
      </c>
      <c r="CO29">
        <v>0</v>
      </c>
      <c r="CP29">
        <v>10083.4</v>
      </c>
      <c r="CQ29">
        <v>11399.3</v>
      </c>
      <c r="CR29">
        <v>38.687</v>
      </c>
      <c r="CS29">
        <v>41.875</v>
      </c>
      <c r="CT29">
        <v>40.187</v>
      </c>
      <c r="CU29">
        <v>40.562</v>
      </c>
      <c r="CV29">
        <v>38.937</v>
      </c>
      <c r="CW29">
        <v>1160.17</v>
      </c>
      <c r="CX29">
        <v>39.61</v>
      </c>
      <c r="CY29">
        <v>0</v>
      </c>
      <c r="CZ29">
        <v>1604429007.5</v>
      </c>
      <c r="DA29">
        <v>0</v>
      </c>
      <c r="DB29">
        <v>2.583152</v>
      </c>
      <c r="DC29">
        <v>-0.586461527785107</v>
      </c>
      <c r="DD29">
        <v>43.5153845813551</v>
      </c>
      <c r="DE29">
        <v>10080.076</v>
      </c>
      <c r="DF29">
        <v>15</v>
      </c>
      <c r="DG29">
        <v>1604417947.1</v>
      </c>
      <c r="DH29" t="s">
        <v>274</v>
      </c>
      <c r="DI29">
        <v>1604417940.1</v>
      </c>
      <c r="DJ29">
        <v>1604417947.1</v>
      </c>
      <c r="DK29">
        <v>1</v>
      </c>
      <c r="DL29">
        <v>-0.134</v>
      </c>
      <c r="DM29">
        <v>0.013</v>
      </c>
      <c r="DN29">
        <v>0.037</v>
      </c>
      <c r="DO29">
        <v>0.31</v>
      </c>
      <c r="DP29">
        <v>420</v>
      </c>
      <c r="DQ29">
        <v>20</v>
      </c>
      <c r="DR29">
        <v>0.08</v>
      </c>
      <c r="DS29">
        <v>0.06</v>
      </c>
      <c r="DT29">
        <v>0</v>
      </c>
      <c r="DU29">
        <v>0</v>
      </c>
      <c r="DV29" t="s">
        <v>275</v>
      </c>
      <c r="DW29">
        <v>100</v>
      </c>
      <c r="DX29">
        <v>100</v>
      </c>
      <c r="DY29">
        <v>0.1</v>
      </c>
      <c r="DZ29">
        <v>0.3213</v>
      </c>
      <c r="EA29">
        <v>-0.278027610152098</v>
      </c>
      <c r="EB29">
        <v>0.00106189765250334</v>
      </c>
      <c r="EC29">
        <v>-8.23004791133579e-07</v>
      </c>
      <c r="ED29">
        <v>1.95222372915411e-10</v>
      </c>
      <c r="EE29">
        <v>0.0605696754882689</v>
      </c>
      <c r="EF29">
        <v>0.0242991256848972</v>
      </c>
      <c r="EG29">
        <v>-0.00102667963148939</v>
      </c>
      <c r="EH29">
        <v>2.21636158600722e-05</v>
      </c>
      <c r="EI29">
        <v>2</v>
      </c>
      <c r="EJ29">
        <v>2037</v>
      </c>
      <c r="EK29">
        <v>1</v>
      </c>
      <c r="EL29">
        <v>24</v>
      </c>
      <c r="EM29">
        <v>184.5</v>
      </c>
      <c r="EN29">
        <v>184.3</v>
      </c>
      <c r="EO29">
        <v>2</v>
      </c>
      <c r="EP29">
        <v>508.585</v>
      </c>
      <c r="EQ29">
        <v>521.028</v>
      </c>
      <c r="ER29">
        <v>22.4097</v>
      </c>
      <c r="ES29">
        <v>26.0591</v>
      </c>
      <c r="ET29">
        <v>29.9999</v>
      </c>
      <c r="EU29">
        <v>25.9609</v>
      </c>
      <c r="EV29">
        <v>25.934</v>
      </c>
      <c r="EW29">
        <v>68.4944</v>
      </c>
      <c r="EX29">
        <v>26.8442</v>
      </c>
      <c r="EY29">
        <v>100</v>
      </c>
      <c r="EZ29">
        <v>22.4171</v>
      </c>
      <c r="FA29">
        <v>1800</v>
      </c>
      <c r="FB29">
        <v>20</v>
      </c>
      <c r="FC29">
        <v>102.109</v>
      </c>
      <c r="FD29">
        <v>101.851</v>
      </c>
    </row>
    <row r="30" spans="1:160">
      <c r="A30">
        <v>14</v>
      </c>
      <c r="B30">
        <v>1604429128.1</v>
      </c>
      <c r="C30">
        <v>1566.59999990463</v>
      </c>
      <c r="D30" t="s">
        <v>300</v>
      </c>
      <c r="E30" t="s">
        <v>301</v>
      </c>
      <c r="F30">
        <v>1604429128.1</v>
      </c>
      <c r="G30">
        <f>BY30*AE30*(BU30-BV30)/(100*BN30*(1000-AE30*BU30))</f>
        <v>0</v>
      </c>
      <c r="H30">
        <f>BY30*AE30*(BT30-BS30*(1000-AE30*BV30)/(1000-AE30*BU30))/(100*BN30)</f>
        <v>0</v>
      </c>
      <c r="I30">
        <f>BS30 - IF(AE30&gt;1, H30*BN30*100.0/(AG30*CG30), 0)</f>
        <v>0</v>
      </c>
      <c r="J30">
        <f>((P30-G30/2)*I30-H30)/(P30+G30/2)</f>
        <v>0</v>
      </c>
      <c r="K30">
        <f>J30*(BZ30+CA30)/1000.0</f>
        <v>0</v>
      </c>
      <c r="L30">
        <f>(BS30 - IF(AE30&gt;1, H30*BN30*100.0/(AG30*CG30), 0))*(BZ30+CA30)/1000.0</f>
        <v>0</v>
      </c>
      <c r="M30">
        <f>2.0/((1/O30-1/N30)+SIGN(O30)*SQRT((1/O30-1/N30)*(1/O30-1/N30) + 4*BO30/((BO30+1)*(BO30+1))*(2*1/O30*1/N30-1/N30*1/N30)))</f>
        <v>0</v>
      </c>
      <c r="N30">
        <f>IF(LEFT(BP30,1)&lt;&gt;"0",IF(LEFT(BP30,1)="1",3.0,BQ30),$D$5+$E$5*(CG30*BZ30/($K$5*1000))+$F$5*(CG30*BZ30/($K$5*1000))*MAX(MIN(BN30,$J$5),$I$5)*MAX(MIN(BN30,$J$5),$I$5)+$G$5*MAX(MIN(BN30,$J$5),$I$5)*(CG30*BZ30/($K$5*1000))+$H$5*(CG30*BZ30/($K$5*1000))*(CG30*BZ30/($K$5*1000)))</f>
        <v>0</v>
      </c>
      <c r="O30">
        <f>G30*(1000-(1000*0.61365*exp(17.502*S30/(240.97+S30))/(BZ30+CA30)+BU30)/2)/(1000*0.61365*exp(17.502*S30/(240.97+S30))/(BZ30+CA30)-BU30)</f>
        <v>0</v>
      </c>
      <c r="P30">
        <f>1/((BO30+1)/(M30/1.6)+1/(N30/1.37)) + BO30/((BO30+1)/(M30/1.6) + BO30/(N30/1.37))</f>
        <v>0</v>
      </c>
      <c r="Q30">
        <f>(BK30*BM30)</f>
        <v>0</v>
      </c>
      <c r="R30">
        <f>(CB30+(Q30+2*0.95*5.67E-8*(((CB30+$B$7)+273)^4-(CB30+273)^4)-44100*G30)/(1.84*29.3*N30+8*0.95*5.67E-8*(CB30+273)^3))</f>
        <v>0</v>
      </c>
      <c r="S30">
        <f>($C$7*CC30+$D$7*CD30+$E$7*R30)</f>
        <v>0</v>
      </c>
      <c r="T30">
        <f>0.61365*exp(17.502*S30/(240.97+S30))</f>
        <v>0</v>
      </c>
      <c r="U30">
        <f>(V30/W30*100)</f>
        <v>0</v>
      </c>
      <c r="V30">
        <f>BU30*(BZ30+CA30)/1000</f>
        <v>0</v>
      </c>
      <c r="W30">
        <f>0.61365*exp(17.502*CB30/(240.97+CB30))</f>
        <v>0</v>
      </c>
      <c r="X30">
        <f>(T30-BU30*(BZ30+CA30)/1000)</f>
        <v>0</v>
      </c>
      <c r="Y30">
        <f>(-G30*44100)</f>
        <v>0</v>
      </c>
      <c r="Z30">
        <f>2*29.3*N30*0.92*(CB30-S30)</f>
        <v>0</v>
      </c>
      <c r="AA30">
        <f>2*0.95*5.67E-8*(((CB30+$B$7)+273)^4-(S30+273)^4)</f>
        <v>0</v>
      </c>
      <c r="AB30">
        <f>Q30+AA30+Y30+Z30</f>
        <v>0</v>
      </c>
      <c r="AC30">
        <v>0</v>
      </c>
      <c r="AD30">
        <v>0</v>
      </c>
      <c r="AE30">
        <f>IF(AC30*$H$13&gt;=AG30,1.0,(AG30/(AG30-AC30*$H$13)))</f>
        <v>0</v>
      </c>
      <c r="AF30">
        <f>(AE30-1)*100</f>
        <v>0</v>
      </c>
      <c r="AG30">
        <f>MAX(0,($B$13+$C$13*CG30)/(1+$D$13*CG30)*BZ30/(CB30+273)*$E$13)</f>
        <v>0</v>
      </c>
      <c r="AH30" t="s">
        <v>272</v>
      </c>
      <c r="AI30" t="s">
        <v>272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272</v>
      </c>
      <c r="AP30" t="s">
        <v>272</v>
      </c>
      <c r="AQ30">
        <v>0</v>
      </c>
      <c r="AR30">
        <v>0</v>
      </c>
      <c r="AS30">
        <f>1-AQ30/AR30</f>
        <v>0</v>
      </c>
      <c r="AT30">
        <v>0.5</v>
      </c>
      <c r="AU30">
        <f>BK30</f>
        <v>0</v>
      </c>
      <c r="AV30">
        <f>H30</f>
        <v>0</v>
      </c>
      <c r="AW30">
        <f>AS30*AT30*AU30</f>
        <v>0</v>
      </c>
      <c r="AX30">
        <f>BC30/AR30</f>
        <v>0</v>
      </c>
      <c r="AY30">
        <f>(AV30-AN30)/AU30</f>
        <v>0</v>
      </c>
      <c r="AZ30">
        <f>(AK30-AR30)/AR30</f>
        <v>0</v>
      </c>
      <c r="BA30" t="s">
        <v>272</v>
      </c>
      <c r="BB30">
        <v>0</v>
      </c>
      <c r="BC30">
        <f>AR30-BB30</f>
        <v>0</v>
      </c>
      <c r="BD30">
        <f>(AR30-AQ30)/(AR30-BB30)</f>
        <v>0</v>
      </c>
      <c r="BE30">
        <f>(AK30-AR30)/(AK30-BB30)</f>
        <v>0</v>
      </c>
      <c r="BF30">
        <f>(AR30-AQ30)/(AR30-AJ30)</f>
        <v>0</v>
      </c>
      <c r="BG30">
        <f>(AK30-AR30)/(AK30-AJ30)</f>
        <v>0</v>
      </c>
      <c r="BH30">
        <f>(BD30*BB30/AQ30)</f>
        <v>0</v>
      </c>
      <c r="BI30">
        <f>(1-BH30)</f>
        <v>0</v>
      </c>
      <c r="BJ30">
        <f>$B$11*CH30+$C$11*CI30+$F$11*CJ30*(1-CM30)</f>
        <v>0</v>
      </c>
      <c r="BK30">
        <f>BJ30*BL30</f>
        <v>0</v>
      </c>
      <c r="BL30">
        <f>($B$11*$D$9+$C$11*$D$9+$F$11*((CW30+CO30)/MAX(CW30+CO30+CX30, 0.1)*$I$9+CX30/MAX(CW30+CO30+CX30, 0.1)*$J$9))/($B$11+$C$11+$F$11)</f>
        <v>0</v>
      </c>
      <c r="BM30">
        <f>($B$11*$K$9+$C$11*$K$9+$F$11*((CW30+CO30)/MAX(CW30+CO30+CX30, 0.1)*$P$9+CX30/MAX(CW30+CO30+CX30, 0.1)*$Q$9))/($B$11+$C$11+$F$11)</f>
        <v>0</v>
      </c>
      <c r="BN30">
        <v>6</v>
      </c>
      <c r="BO30">
        <v>0.5</v>
      </c>
      <c r="BP30" t="s">
        <v>273</v>
      </c>
      <c r="BQ30">
        <v>2</v>
      </c>
      <c r="BR30">
        <v>1604429128.1</v>
      </c>
      <c r="BS30">
        <v>1955.69</v>
      </c>
      <c r="BT30">
        <v>2000.12</v>
      </c>
      <c r="BU30">
        <v>21.0949</v>
      </c>
      <c r="BV30">
        <v>20.0153</v>
      </c>
      <c r="BW30">
        <v>1955.58</v>
      </c>
      <c r="BX30">
        <v>20.7739</v>
      </c>
      <c r="BY30">
        <v>500.027</v>
      </c>
      <c r="BZ30">
        <v>100.242</v>
      </c>
      <c r="CA30">
        <v>0.099831</v>
      </c>
      <c r="CB30">
        <v>25.1521</v>
      </c>
      <c r="CC30">
        <v>25.008</v>
      </c>
      <c r="CD30">
        <v>999.9</v>
      </c>
      <c r="CE30">
        <v>0</v>
      </c>
      <c r="CF30">
        <v>0</v>
      </c>
      <c r="CG30">
        <v>10023.8</v>
      </c>
      <c r="CH30">
        <v>0</v>
      </c>
      <c r="CI30">
        <v>0.951954</v>
      </c>
      <c r="CJ30">
        <v>1200.12</v>
      </c>
      <c r="CK30">
        <v>0.966994</v>
      </c>
      <c r="CL30">
        <v>0.0330056</v>
      </c>
      <c r="CM30">
        <v>0</v>
      </c>
      <c r="CN30">
        <v>2.566</v>
      </c>
      <c r="CO30">
        <v>0</v>
      </c>
      <c r="CP30">
        <v>10221.5</v>
      </c>
      <c r="CQ30">
        <v>11402.5</v>
      </c>
      <c r="CR30">
        <v>38.625</v>
      </c>
      <c r="CS30">
        <v>41.812</v>
      </c>
      <c r="CT30">
        <v>40.125</v>
      </c>
      <c r="CU30">
        <v>40.5</v>
      </c>
      <c r="CV30">
        <v>38.875</v>
      </c>
      <c r="CW30">
        <v>1160.51</v>
      </c>
      <c r="CX30">
        <v>39.61</v>
      </c>
      <c r="CY30">
        <v>0</v>
      </c>
      <c r="CZ30">
        <v>1604429128.1</v>
      </c>
      <c r="DA30">
        <v>0</v>
      </c>
      <c r="DB30">
        <v>2.62669615384615</v>
      </c>
      <c r="DC30">
        <v>0.319415396330047</v>
      </c>
      <c r="DD30">
        <v>56.3521367364999</v>
      </c>
      <c r="DE30">
        <v>10213.3115384615</v>
      </c>
      <c r="DF30">
        <v>15</v>
      </c>
      <c r="DG30">
        <v>1604417947.1</v>
      </c>
      <c r="DH30" t="s">
        <v>274</v>
      </c>
      <c r="DI30">
        <v>1604417940.1</v>
      </c>
      <c r="DJ30">
        <v>1604417947.1</v>
      </c>
      <c r="DK30">
        <v>1</v>
      </c>
      <c r="DL30">
        <v>-0.134</v>
      </c>
      <c r="DM30">
        <v>0.013</v>
      </c>
      <c r="DN30">
        <v>0.037</v>
      </c>
      <c r="DO30">
        <v>0.31</v>
      </c>
      <c r="DP30">
        <v>420</v>
      </c>
      <c r="DQ30">
        <v>20</v>
      </c>
      <c r="DR30">
        <v>0.08</v>
      </c>
      <c r="DS30">
        <v>0.06</v>
      </c>
      <c r="DT30">
        <v>0</v>
      </c>
      <c r="DU30">
        <v>0</v>
      </c>
      <c r="DV30" t="s">
        <v>275</v>
      </c>
      <c r="DW30">
        <v>100</v>
      </c>
      <c r="DX30">
        <v>100</v>
      </c>
      <c r="DY30">
        <v>0.11</v>
      </c>
      <c r="DZ30">
        <v>0.321</v>
      </c>
      <c r="EA30">
        <v>-0.278027610152098</v>
      </c>
      <c r="EB30">
        <v>0.00106189765250334</v>
      </c>
      <c r="EC30">
        <v>-8.23004791133579e-07</v>
      </c>
      <c r="ED30">
        <v>1.95222372915411e-10</v>
      </c>
      <c r="EE30">
        <v>0.0605696754882689</v>
      </c>
      <c r="EF30">
        <v>0.0242991256848972</v>
      </c>
      <c r="EG30">
        <v>-0.00102667963148939</v>
      </c>
      <c r="EH30">
        <v>2.21636158600722e-05</v>
      </c>
      <c r="EI30">
        <v>2</v>
      </c>
      <c r="EJ30">
        <v>2037</v>
      </c>
      <c r="EK30">
        <v>1</v>
      </c>
      <c r="EL30">
        <v>24</v>
      </c>
      <c r="EM30">
        <v>186.5</v>
      </c>
      <c r="EN30">
        <v>186.3</v>
      </c>
      <c r="EO30">
        <v>2</v>
      </c>
      <c r="EP30">
        <v>508.61</v>
      </c>
      <c r="EQ30">
        <v>521.717</v>
      </c>
      <c r="ER30">
        <v>22.4364</v>
      </c>
      <c r="ES30">
        <v>26.013</v>
      </c>
      <c r="ET30">
        <v>30</v>
      </c>
      <c r="EU30">
        <v>25.9191</v>
      </c>
      <c r="EV30">
        <v>25.8926</v>
      </c>
      <c r="EW30">
        <v>74.4422</v>
      </c>
      <c r="EX30">
        <v>26.8442</v>
      </c>
      <c r="EY30">
        <v>100</v>
      </c>
      <c r="EZ30">
        <v>22.4363</v>
      </c>
      <c r="FA30">
        <v>2000</v>
      </c>
      <c r="FB30">
        <v>20</v>
      </c>
      <c r="FC30">
        <v>102.117</v>
      </c>
      <c r="FD30">
        <v>101.857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2020-11-04T02:46:41Z</dcterms:created>
  <dcterms:modified xsi:type="dcterms:W3CDTF">2020-11-04T02:46:41Z</dcterms:modified>
</cp:coreProperties>
</file>