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learning\C4-corn\data\"/>
    </mc:Choice>
  </mc:AlternateContent>
  <xr:revisionPtr revIDLastSave="0" documentId="13_ncr:1_{CDF0EB7C-C164-4267-B2C4-5770F6CD3E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30" i="1" l="1"/>
  <c r="BM30" i="1"/>
  <c r="BK30" i="1"/>
  <c r="BL30" i="1" s="1"/>
  <c r="BH30" i="1"/>
  <c r="BG30" i="1"/>
  <c r="BF30" i="1"/>
  <c r="BE30" i="1"/>
  <c r="BI30" i="1" s="1"/>
  <c r="BJ30" i="1" s="1"/>
  <c r="BD30" i="1"/>
  <c r="AY30" i="1" s="1"/>
  <c r="BA30" i="1"/>
  <c r="AT30" i="1"/>
  <c r="AN30" i="1"/>
  <c r="AM30" i="1"/>
  <c r="AH30" i="1"/>
  <c r="AF30" i="1"/>
  <c r="H30" i="1" s="1"/>
  <c r="X30" i="1"/>
  <c r="W30" i="1"/>
  <c r="V30" i="1"/>
  <c r="O30" i="1"/>
  <c r="J30" i="1"/>
  <c r="BN29" i="1"/>
  <c r="BM29" i="1"/>
  <c r="BK29" i="1"/>
  <c r="BL29" i="1" s="1"/>
  <c r="BH29" i="1"/>
  <c r="BG29" i="1"/>
  <c r="BF29" i="1"/>
  <c r="BE29" i="1"/>
  <c r="BI29" i="1" s="1"/>
  <c r="BJ29" i="1" s="1"/>
  <c r="BD29" i="1"/>
  <c r="BA29" i="1"/>
  <c r="AY29" i="1"/>
  <c r="AT29" i="1"/>
  <c r="AM29" i="1"/>
  <c r="AN29" i="1" s="1"/>
  <c r="AH29" i="1"/>
  <c r="AF29" i="1" s="1"/>
  <c r="X29" i="1"/>
  <c r="W29" i="1"/>
  <c r="V29" i="1" s="1"/>
  <c r="O29" i="1"/>
  <c r="BN28" i="1"/>
  <c r="BM28" i="1"/>
  <c r="BK28" i="1"/>
  <c r="BL28" i="1" s="1"/>
  <c r="BH28" i="1"/>
  <c r="BG28" i="1"/>
  <c r="BF28" i="1"/>
  <c r="BE28" i="1"/>
  <c r="BI28" i="1" s="1"/>
  <c r="BJ28" i="1" s="1"/>
  <c r="BD28" i="1"/>
  <c r="AY28" i="1" s="1"/>
  <c r="BA28" i="1"/>
  <c r="AT28" i="1"/>
  <c r="AM28" i="1"/>
  <c r="AN28" i="1" s="1"/>
  <c r="AH28" i="1"/>
  <c r="AF28" i="1" s="1"/>
  <c r="X28" i="1"/>
  <c r="V28" i="1" s="1"/>
  <c r="W28" i="1"/>
  <c r="O28" i="1"/>
  <c r="BN27" i="1"/>
  <c r="BM27" i="1"/>
  <c r="BL27" i="1"/>
  <c r="AV27" i="1" s="1"/>
  <c r="AX27" i="1" s="1"/>
  <c r="BK27" i="1"/>
  <c r="BH27" i="1"/>
  <c r="BG27" i="1"/>
  <c r="BF27" i="1"/>
  <c r="BE27" i="1"/>
  <c r="BI27" i="1" s="1"/>
  <c r="BJ27" i="1" s="1"/>
  <c r="BD27" i="1"/>
  <c r="AY27" i="1" s="1"/>
  <c r="BA27" i="1"/>
  <c r="AT27" i="1"/>
  <c r="AN27" i="1"/>
  <c r="AM27" i="1"/>
  <c r="AH27" i="1"/>
  <c r="AF27" i="1"/>
  <c r="AG27" i="1" s="1"/>
  <c r="X27" i="1"/>
  <c r="W27" i="1"/>
  <c r="V27" i="1"/>
  <c r="R27" i="1"/>
  <c r="O27" i="1"/>
  <c r="J27" i="1"/>
  <c r="BN26" i="1"/>
  <c r="BM26" i="1"/>
  <c r="BL26" i="1" s="1"/>
  <c r="BK26" i="1"/>
  <c r="BH26" i="1"/>
  <c r="BG26" i="1"/>
  <c r="BF26" i="1"/>
  <c r="BE26" i="1"/>
  <c r="BI26" i="1" s="1"/>
  <c r="BJ26" i="1" s="1"/>
  <c r="BD26" i="1"/>
  <c r="BA26" i="1"/>
  <c r="AY26" i="1"/>
  <c r="AV26" i="1"/>
  <c r="AT26" i="1"/>
  <c r="AN26" i="1"/>
  <c r="AM26" i="1"/>
  <c r="AH26" i="1"/>
  <c r="AF26" i="1" s="1"/>
  <c r="X26" i="1"/>
  <c r="W26" i="1"/>
  <c r="V26" i="1" s="1"/>
  <c r="O26" i="1"/>
  <c r="H26" i="1"/>
  <c r="Z26" i="1" s="1"/>
  <c r="BN25" i="1"/>
  <c r="BM25" i="1"/>
  <c r="BK25" i="1"/>
  <c r="BL25" i="1" s="1"/>
  <c r="BH25" i="1"/>
  <c r="BG25" i="1"/>
  <c r="BF25" i="1"/>
  <c r="BE25" i="1"/>
  <c r="BI25" i="1" s="1"/>
  <c r="BJ25" i="1" s="1"/>
  <c r="BD25" i="1"/>
  <c r="BA25" i="1"/>
  <c r="AY25" i="1"/>
  <c r="AT25" i="1"/>
  <c r="AM25" i="1"/>
  <c r="AN25" i="1" s="1"/>
  <c r="AH25" i="1"/>
  <c r="AF25" i="1" s="1"/>
  <c r="X25" i="1"/>
  <c r="W25" i="1"/>
  <c r="V25" i="1" s="1"/>
  <c r="O25" i="1"/>
  <c r="M25" i="1"/>
  <c r="I25" i="1"/>
  <c r="AW25" i="1" s="1"/>
  <c r="BN24" i="1"/>
  <c r="BM24" i="1"/>
  <c r="BL24" i="1"/>
  <c r="AV24" i="1" s="1"/>
  <c r="BK24" i="1"/>
  <c r="BH24" i="1"/>
  <c r="BG24" i="1"/>
  <c r="BF24" i="1"/>
  <c r="BE24" i="1"/>
  <c r="BI24" i="1" s="1"/>
  <c r="BJ24" i="1" s="1"/>
  <c r="BD24" i="1"/>
  <c r="AY24" i="1" s="1"/>
  <c r="BA24" i="1"/>
  <c r="AX24" i="1"/>
  <c r="AT24" i="1"/>
  <c r="AN24" i="1"/>
  <c r="AM24" i="1"/>
  <c r="AH24" i="1"/>
  <c r="AF24" i="1"/>
  <c r="X24" i="1"/>
  <c r="W24" i="1"/>
  <c r="V24" i="1"/>
  <c r="O24" i="1"/>
  <c r="J24" i="1"/>
  <c r="BN23" i="1"/>
  <c r="BM23" i="1"/>
  <c r="BL23" i="1" s="1"/>
  <c r="BK23" i="1"/>
  <c r="BH23" i="1"/>
  <c r="BG23" i="1"/>
  <c r="BF23" i="1"/>
  <c r="BE23" i="1"/>
  <c r="BI23" i="1" s="1"/>
  <c r="BJ23" i="1" s="1"/>
  <c r="BD23" i="1"/>
  <c r="BA23" i="1"/>
  <c r="AY23" i="1"/>
  <c r="AT23" i="1"/>
  <c r="AN23" i="1"/>
  <c r="AM23" i="1"/>
  <c r="AH23" i="1"/>
  <c r="AG23" i="1"/>
  <c r="AF23" i="1"/>
  <c r="M23" i="1" s="1"/>
  <c r="X23" i="1"/>
  <c r="W23" i="1"/>
  <c r="V23" i="1" s="1"/>
  <c r="O23" i="1"/>
  <c r="J23" i="1"/>
  <c r="BN22" i="1"/>
  <c r="BM22" i="1"/>
  <c r="BL22" i="1" s="1"/>
  <c r="R22" i="1" s="1"/>
  <c r="BK22" i="1"/>
  <c r="BH22" i="1"/>
  <c r="BG22" i="1"/>
  <c r="BF22" i="1"/>
  <c r="BE22" i="1"/>
  <c r="BI22" i="1" s="1"/>
  <c r="BJ22" i="1" s="1"/>
  <c r="BD22" i="1"/>
  <c r="BA22" i="1"/>
  <c r="AY22" i="1"/>
  <c r="AT22" i="1"/>
  <c r="AN22" i="1"/>
  <c r="AM22" i="1"/>
  <c r="AH22" i="1"/>
  <c r="AF22" i="1" s="1"/>
  <c r="AG22" i="1"/>
  <c r="X22" i="1"/>
  <c r="W22" i="1"/>
  <c r="V22" i="1" s="1"/>
  <c r="S22" i="1"/>
  <c r="T22" i="1" s="1"/>
  <c r="O22" i="1"/>
  <c r="H22" i="1"/>
  <c r="Z22" i="1" s="1"/>
  <c r="BN21" i="1"/>
  <c r="BM21" i="1"/>
  <c r="BK21" i="1"/>
  <c r="BL21" i="1" s="1"/>
  <c r="R21" i="1" s="1"/>
  <c r="BH21" i="1"/>
  <c r="BG21" i="1"/>
  <c r="BF21" i="1"/>
  <c r="BE21" i="1"/>
  <c r="BI21" i="1" s="1"/>
  <c r="BJ21" i="1" s="1"/>
  <c r="BD21" i="1"/>
  <c r="BA21" i="1"/>
  <c r="AY21" i="1"/>
  <c r="AT21" i="1"/>
  <c r="AM21" i="1"/>
  <c r="AN21" i="1" s="1"/>
  <c r="AH21" i="1"/>
  <c r="AF21" i="1" s="1"/>
  <c r="X21" i="1"/>
  <c r="W21" i="1"/>
  <c r="V21" i="1" s="1"/>
  <c r="O21" i="1"/>
  <c r="I21" i="1"/>
  <c r="AW21" i="1" s="1"/>
  <c r="H21" i="1"/>
  <c r="Z21" i="1" s="1"/>
  <c r="BN20" i="1"/>
  <c r="BM20" i="1"/>
  <c r="BK20" i="1"/>
  <c r="BL20" i="1" s="1"/>
  <c r="BH20" i="1"/>
  <c r="BG20" i="1"/>
  <c r="BF20" i="1"/>
  <c r="BE20" i="1"/>
  <c r="BI20" i="1" s="1"/>
  <c r="BJ20" i="1" s="1"/>
  <c r="BD20" i="1"/>
  <c r="AY20" i="1" s="1"/>
  <c r="BA20" i="1"/>
  <c r="AW20" i="1"/>
  <c r="AT20" i="1"/>
  <c r="AM20" i="1"/>
  <c r="AN20" i="1" s="1"/>
  <c r="AH20" i="1"/>
  <c r="AF20" i="1"/>
  <c r="AG20" i="1" s="1"/>
  <c r="X20" i="1"/>
  <c r="W20" i="1"/>
  <c r="V20" i="1"/>
  <c r="O20" i="1"/>
  <c r="M20" i="1"/>
  <c r="J20" i="1"/>
  <c r="I20" i="1"/>
  <c r="H20" i="1"/>
  <c r="Z20" i="1" s="1"/>
  <c r="BN19" i="1"/>
  <c r="BM19" i="1"/>
  <c r="BK19" i="1"/>
  <c r="BL19" i="1" s="1"/>
  <c r="BH19" i="1"/>
  <c r="BG19" i="1"/>
  <c r="BF19" i="1"/>
  <c r="BE19" i="1"/>
  <c r="BI19" i="1" s="1"/>
  <c r="BJ19" i="1" s="1"/>
  <c r="BD19" i="1"/>
  <c r="BA19" i="1"/>
  <c r="AY19" i="1"/>
  <c r="AT19" i="1"/>
  <c r="AM19" i="1"/>
  <c r="AN19" i="1" s="1"/>
  <c r="AH19" i="1"/>
  <c r="AF19" i="1"/>
  <c r="H19" i="1" s="1"/>
  <c r="X19" i="1"/>
  <c r="W19" i="1"/>
  <c r="V19" i="1"/>
  <c r="O19" i="1"/>
  <c r="M19" i="1"/>
  <c r="J19" i="1"/>
  <c r="I19" i="1"/>
  <c r="AW19" i="1" s="1"/>
  <c r="BN18" i="1"/>
  <c r="BM18" i="1"/>
  <c r="BL18" i="1"/>
  <c r="AV18" i="1" s="1"/>
  <c r="AX18" i="1" s="1"/>
  <c r="BK18" i="1"/>
  <c r="BH18" i="1"/>
  <c r="BG18" i="1"/>
  <c r="BF18" i="1"/>
  <c r="BE18" i="1"/>
  <c r="BI18" i="1" s="1"/>
  <c r="BJ18" i="1" s="1"/>
  <c r="BD18" i="1"/>
  <c r="AY18" i="1" s="1"/>
  <c r="BA18" i="1"/>
  <c r="AT18" i="1"/>
  <c r="AN18" i="1"/>
  <c r="AM18" i="1"/>
  <c r="AH18" i="1"/>
  <c r="AF18" i="1"/>
  <c r="X18" i="1"/>
  <c r="W18" i="1"/>
  <c r="V18" i="1"/>
  <c r="R18" i="1"/>
  <c r="O18" i="1"/>
  <c r="J18" i="1"/>
  <c r="BN17" i="1"/>
  <c r="BM17" i="1"/>
  <c r="BK17" i="1"/>
  <c r="BL17" i="1" s="1"/>
  <c r="BH17" i="1"/>
  <c r="BG17" i="1"/>
  <c r="BF17" i="1"/>
  <c r="BE17" i="1"/>
  <c r="BI17" i="1" s="1"/>
  <c r="BJ17" i="1" s="1"/>
  <c r="BD17" i="1"/>
  <c r="BA17" i="1"/>
  <c r="AY17" i="1"/>
  <c r="AT17" i="1"/>
  <c r="AM17" i="1"/>
  <c r="AN17" i="1" s="1"/>
  <c r="AH17" i="1"/>
  <c r="AF17" i="1" s="1"/>
  <c r="AG17" i="1"/>
  <c r="X17" i="1"/>
  <c r="W17" i="1"/>
  <c r="V17" i="1" s="1"/>
  <c r="O17" i="1"/>
  <c r="R17" i="1" l="1"/>
  <c r="AV17" i="1"/>
  <c r="AX17" i="1" s="1"/>
  <c r="AV19" i="1"/>
  <c r="AX19" i="1" s="1"/>
  <c r="R19" i="1"/>
  <c r="AZ25" i="1"/>
  <c r="J17" i="1"/>
  <c r="I17" i="1"/>
  <c r="AW17" i="1" s="1"/>
  <c r="M17" i="1"/>
  <c r="H17" i="1"/>
  <c r="Z19" i="1"/>
  <c r="U22" i="1"/>
  <c r="Y22" i="1" s="1"/>
  <c r="AB22" i="1"/>
  <c r="AA22" i="1"/>
  <c r="AV20" i="1"/>
  <c r="AX20" i="1" s="1"/>
  <c r="R20" i="1"/>
  <c r="AZ21" i="1"/>
  <c r="M18" i="1"/>
  <c r="I18" i="1"/>
  <c r="AW18" i="1" s="1"/>
  <c r="AZ18" i="1" s="1"/>
  <c r="H18" i="1"/>
  <c r="AG18" i="1"/>
  <c r="AZ20" i="1"/>
  <c r="AA21" i="1"/>
  <c r="AX21" i="1"/>
  <c r="S21" i="1"/>
  <c r="T21" i="1" s="1"/>
  <c r="M29" i="1"/>
  <c r="I29" i="1"/>
  <c r="AW29" i="1" s="1"/>
  <c r="H29" i="1"/>
  <c r="AG29" i="1"/>
  <c r="J29" i="1"/>
  <c r="H25" i="1"/>
  <c r="AG25" i="1"/>
  <c r="J25" i="1"/>
  <c r="AV30" i="1"/>
  <c r="AX30" i="1" s="1"/>
  <c r="R30" i="1"/>
  <c r="AG19" i="1"/>
  <c r="AG21" i="1"/>
  <c r="J21" i="1"/>
  <c r="AC22" i="1"/>
  <c r="R23" i="1"/>
  <c r="AV23" i="1"/>
  <c r="AX23" i="1" s="1"/>
  <c r="AX26" i="1"/>
  <c r="R26" i="1"/>
  <c r="R28" i="1"/>
  <c r="AV28" i="1"/>
  <c r="AX28" i="1" s="1"/>
  <c r="AV29" i="1"/>
  <c r="AX29" i="1" s="1"/>
  <c r="R29" i="1"/>
  <c r="Z30" i="1"/>
  <c r="M24" i="1"/>
  <c r="I24" i="1"/>
  <c r="AW24" i="1" s="1"/>
  <c r="AZ24" i="1" s="1"/>
  <c r="H24" i="1"/>
  <c r="AG24" i="1"/>
  <c r="AV25" i="1"/>
  <c r="R25" i="1"/>
  <c r="P21" i="1"/>
  <c r="N21" i="1" s="1"/>
  <c r="Q21" i="1" s="1"/>
  <c r="K21" i="1" s="1"/>
  <c r="L21" i="1" s="1"/>
  <c r="AV21" i="1"/>
  <c r="J28" i="1"/>
  <c r="M28" i="1"/>
  <c r="I28" i="1"/>
  <c r="AW28" i="1" s="1"/>
  <c r="AZ28" i="1" s="1"/>
  <c r="H28" i="1"/>
  <c r="AG28" i="1"/>
  <c r="M21" i="1"/>
  <c r="P22" i="1"/>
  <c r="N22" i="1" s="1"/>
  <c r="Q22" i="1" s="1"/>
  <c r="J22" i="1"/>
  <c r="M22" i="1"/>
  <c r="I22" i="1"/>
  <c r="AW22" i="1" s="1"/>
  <c r="AZ22" i="1" s="1"/>
  <c r="AV22" i="1"/>
  <c r="AX22" i="1" s="1"/>
  <c r="R24" i="1"/>
  <c r="AX25" i="1"/>
  <c r="AG26" i="1"/>
  <c r="J26" i="1"/>
  <c r="M26" i="1"/>
  <c r="I26" i="1"/>
  <c r="AW26" i="1" s="1"/>
  <c r="AZ26" i="1" s="1"/>
  <c r="S27" i="1"/>
  <c r="T27" i="1" s="1"/>
  <c r="H23" i="1"/>
  <c r="H27" i="1"/>
  <c r="I30" i="1"/>
  <c r="AW30" i="1" s="1"/>
  <c r="AZ30" i="1" s="1"/>
  <c r="M30" i="1"/>
  <c r="I23" i="1"/>
  <c r="AW23" i="1" s="1"/>
  <c r="AZ23" i="1" s="1"/>
  <c r="I27" i="1"/>
  <c r="AW27" i="1" s="1"/>
  <c r="AZ27" i="1" s="1"/>
  <c r="M27" i="1"/>
  <c r="AG30" i="1"/>
  <c r="U27" i="1" l="1"/>
  <c r="Y27" i="1" s="1"/>
  <c r="AB27" i="1"/>
  <c r="S23" i="1"/>
  <c r="T23" i="1" s="1"/>
  <c r="Z25" i="1"/>
  <c r="P24" i="1"/>
  <c r="N24" i="1" s="1"/>
  <c r="Q24" i="1" s="1"/>
  <c r="K24" i="1" s="1"/>
  <c r="L24" i="1" s="1"/>
  <c r="Z24" i="1"/>
  <c r="AA27" i="1"/>
  <c r="S20" i="1"/>
  <c r="T20" i="1" s="1"/>
  <c r="Z17" i="1"/>
  <c r="Z27" i="1"/>
  <c r="P27" i="1"/>
  <c r="N27" i="1" s="1"/>
  <c r="Q27" i="1" s="1"/>
  <c r="K27" i="1" s="1"/>
  <c r="L27" i="1" s="1"/>
  <c r="S24" i="1"/>
  <c r="T24" i="1" s="1"/>
  <c r="S25" i="1"/>
  <c r="T25" i="1" s="1"/>
  <c r="S26" i="1"/>
  <c r="T26" i="1" s="1"/>
  <c r="S30" i="1"/>
  <c r="T30" i="1" s="1"/>
  <c r="S17" i="1"/>
  <c r="T17" i="1" s="1"/>
  <c r="AZ29" i="1"/>
  <c r="P18" i="1"/>
  <c r="N18" i="1" s="1"/>
  <c r="Q18" i="1" s="1"/>
  <c r="K18" i="1" s="1"/>
  <c r="L18" i="1" s="1"/>
  <c r="Z18" i="1"/>
  <c r="S18" i="1"/>
  <c r="T18" i="1" s="1"/>
  <c r="Z23" i="1"/>
  <c r="K22" i="1"/>
  <c r="L22" i="1" s="1"/>
  <c r="Z28" i="1"/>
  <c r="S29" i="1"/>
  <c r="T29" i="1" s="1"/>
  <c r="S28" i="1"/>
  <c r="T28" i="1" s="1"/>
  <c r="Z29" i="1"/>
  <c r="AB21" i="1"/>
  <c r="AC21" i="1" s="1"/>
  <c r="U21" i="1"/>
  <c r="Y21" i="1" s="1"/>
  <c r="AZ19" i="1"/>
  <c r="AZ17" i="1"/>
  <c r="S19" i="1"/>
  <c r="T19" i="1" s="1"/>
  <c r="U29" i="1" l="1"/>
  <c r="Y29" i="1" s="1"/>
  <c r="AB29" i="1"/>
  <c r="AA29" i="1"/>
  <c r="U28" i="1"/>
  <c r="Y28" i="1" s="1"/>
  <c r="AB28" i="1"/>
  <c r="AC28" i="1" s="1"/>
  <c r="AA28" i="1"/>
  <c r="P28" i="1"/>
  <c r="N28" i="1" s="1"/>
  <c r="Q28" i="1" s="1"/>
  <c r="K28" i="1" s="1"/>
  <c r="L28" i="1" s="1"/>
  <c r="AB30" i="1"/>
  <c r="AC30" i="1" s="1"/>
  <c r="U30" i="1"/>
  <c r="Y30" i="1" s="1"/>
  <c r="AA30" i="1"/>
  <c r="P30" i="1"/>
  <c r="N30" i="1" s="1"/>
  <c r="Q30" i="1" s="1"/>
  <c r="K30" i="1" s="1"/>
  <c r="L30" i="1" s="1"/>
  <c r="AB25" i="1"/>
  <c r="AC25" i="1" s="1"/>
  <c r="U25" i="1"/>
  <c r="Y25" i="1" s="1"/>
  <c r="AA25" i="1"/>
  <c r="AB20" i="1"/>
  <c r="AC20" i="1" s="1"/>
  <c r="U20" i="1"/>
  <c r="Y20" i="1" s="1"/>
  <c r="P20" i="1"/>
  <c r="N20" i="1" s="1"/>
  <c r="Q20" i="1" s="1"/>
  <c r="K20" i="1" s="1"/>
  <c r="L20" i="1" s="1"/>
  <c r="AA20" i="1"/>
  <c r="AC27" i="1"/>
  <c r="U26" i="1"/>
  <c r="Y26" i="1" s="1"/>
  <c r="AB26" i="1"/>
  <c r="P26" i="1"/>
  <c r="N26" i="1" s="1"/>
  <c r="Q26" i="1" s="1"/>
  <c r="K26" i="1" s="1"/>
  <c r="L26" i="1" s="1"/>
  <c r="AA26" i="1"/>
  <c r="U23" i="1"/>
  <c r="Y23" i="1" s="1"/>
  <c r="AB23" i="1"/>
  <c r="AC23" i="1" s="1"/>
  <c r="AA23" i="1"/>
  <c r="P29" i="1"/>
  <c r="N29" i="1" s="1"/>
  <c r="Q29" i="1" s="1"/>
  <c r="K29" i="1" s="1"/>
  <c r="L29" i="1" s="1"/>
  <c r="P23" i="1"/>
  <c r="N23" i="1" s="1"/>
  <c r="Q23" i="1" s="1"/>
  <c r="K23" i="1" s="1"/>
  <c r="L23" i="1" s="1"/>
  <c r="AB19" i="1"/>
  <c r="U19" i="1"/>
  <c r="Y19" i="1" s="1"/>
  <c r="AA19" i="1"/>
  <c r="P19" i="1"/>
  <c r="N19" i="1" s="1"/>
  <c r="Q19" i="1" s="1"/>
  <c r="K19" i="1" s="1"/>
  <c r="L19" i="1" s="1"/>
  <c r="U18" i="1"/>
  <c r="Y18" i="1" s="1"/>
  <c r="AB18" i="1"/>
  <c r="AA18" i="1"/>
  <c r="U17" i="1"/>
  <c r="Y17" i="1" s="1"/>
  <c r="AB17" i="1"/>
  <c r="AC17" i="1" s="1"/>
  <c r="AA17" i="1"/>
  <c r="U24" i="1"/>
  <c r="Y24" i="1" s="1"/>
  <c r="AB24" i="1"/>
  <c r="AC24" i="1" s="1"/>
  <c r="AA24" i="1"/>
  <c r="P17" i="1"/>
  <c r="N17" i="1" s="1"/>
  <c r="Q17" i="1" s="1"/>
  <c r="K17" i="1" s="1"/>
  <c r="L17" i="1" s="1"/>
  <c r="P25" i="1"/>
  <c r="N25" i="1" s="1"/>
  <c r="Q25" i="1" s="1"/>
  <c r="K25" i="1" s="1"/>
  <c r="L25" i="1" s="1"/>
  <c r="AC18" i="1" l="1"/>
  <c r="AC29" i="1"/>
  <c r="AC19" i="1"/>
  <c r="AC26" i="1"/>
</calcChain>
</file>

<file path=xl/sharedStrings.xml><?xml version="1.0" encoding="utf-8"?>
<sst xmlns="http://schemas.openxmlformats.org/spreadsheetml/2006/main" count="682" uniqueCount="310">
  <si>
    <t>File opened</t>
  </si>
  <si>
    <t>2023-08-06 08:40:50</t>
  </si>
  <si>
    <t>Console s/n</t>
  </si>
  <si>
    <t>68C-831518</t>
  </si>
  <si>
    <t>Console ver</t>
  </si>
  <si>
    <t>Bluestem v.1.4.05</t>
  </si>
  <si>
    <t>Scripts ver</t>
  </si>
  <si>
    <t>2020.04  1.4.05, May 2020</t>
  </si>
  <si>
    <t>Head s/n</t>
  </si>
  <si>
    <t>68H-581518</t>
  </si>
  <si>
    <t>Head ver</t>
  </si>
  <si>
    <t>1.4.2</t>
  </si>
  <si>
    <t>Head cal</t>
  </si>
  <si>
    <t>{"chamberpressurezero": "2.59897", "flowazero": "0.22201", "h2obspan1": "0.99774", "co2aspanconc1": "2500", "ssa_ref": "34012.9", "co2bspan2a": "0.290536", "co2bspan1": "0.998921", "h2oaspanconc2": "0", "co2bspan2": "-0.0274741", "h2oaspanconc1": "12.13", "co2bspanconc2": "296.7", "ssb_ref": "36059.3", "oxygen": "2", "h2obspan2b": "0.0695827", "h2obspanconc2": "0", "co2aspanconc2": "296.7", "co2aspan2a": "0.288912", "co2bspan2b": "0.287903", "co2bzero": "0.954093", "tazero": "0.0756302", "co2aspan1": "0.999203", "h2oaspan2a": "0.0692222", "h2obspan2": "0", "flowmeterzero": "0.989868", "co2aspan2b": "0.286312", "flowbzero": "0.39395", "h2oaspan2b": "0.0693255", "h2oaspan1": "1.00149", "co2azero": "0.974628", "h2obspan2a": "0.0697403", "h2oazero": "1.00951", "co2aspan2": "-0.0283872", "tbzero": "0.101143", "h2obzero": "1.03084", "h2obspanconc1": "12.13", "co2bspanconc1": "2500", "h2oaspan2": "0"}</t>
  </si>
  <si>
    <t>Chamber type</t>
  </si>
  <si>
    <t>6800-01A</t>
  </si>
  <si>
    <t>Chamber s/n</t>
  </si>
  <si>
    <t>MPF-651402</t>
  </si>
  <si>
    <t>Chamber rev</t>
  </si>
  <si>
    <t>0</t>
  </si>
  <si>
    <t>Chamber cal</t>
  </si>
  <si>
    <t>Fluorometer</t>
  </si>
  <si>
    <t>Flr. Version</t>
  </si>
  <si>
    <t>08:40:51</t>
  </si>
  <si>
    <t>Stability Definition:	CO2_r (Meas): Per=15</t>
  </si>
  <si>
    <t>SysConst</t>
  </si>
  <si>
    <t>AvgTime</t>
  </si>
  <si>
    <t>1</t>
  </si>
  <si>
    <t>Oxygen</t>
  </si>
  <si>
    <t>2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</si>
  <si>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</si>
  <si>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</si>
  <si>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</si>
  <si>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</si>
  <si>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</si>
  <si>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</si>
  <si>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</si>
  <si>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</si>
  <si>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</si>
  <si>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</si>
  <si>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</si>
  <si>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</si>
  <si>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</si>
  <si>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</si>
  <si>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</si>
  <si>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</si>
  <si>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</si>
  <si>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</si>
  <si>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</si>
  <si>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</si>
  <si>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</si>
  <si>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</si>
  <si>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</si>
  <si>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</si>
  <si>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</si>
  <si>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</si>
  <si>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</si>
  <si>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</si>
  <si>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</si>
  <si>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</si>
  <si>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</si>
  <si>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</si>
  <si>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</si>
  <si>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</si>
  <si>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</si>
  <si>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</si>
  <si>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</si>
  <si>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</si>
  <si>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</si>
  <si>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</si>
  <si>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</si>
  <si>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</si>
  <si>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</si>
  <si>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</si>
  <si>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</si>
  <si>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</si>
  <si>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</si>
  <si>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</si>
  <si>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11.4251 87.9224 414.548 670.55 924.947 1153.37 1372.17 1571.21</t>
  </si>
  <si>
    <t>Fs_true</t>
  </si>
  <si>
    <t>0.0114304 99.8272 403.773 601.354 800.068 1000.86 1200.9 1401.48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</si>
  <si>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</si>
  <si>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</si>
  <si>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</si>
  <si>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</si>
  <si>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</si>
  <si>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</si>
  <si>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</si>
  <si>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</si>
  <si>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</si>
  <si>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</si>
  <si>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</si>
  <si>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</si>
  <si>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</si>
  <si>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</si>
  <si>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</si>
  <si>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</si>
  <si>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</si>
  <si>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</si>
  <si>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</si>
  <si>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</si>
  <si>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newDef_0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</si>
  <si>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</si>
  <si>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</si>
  <si>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</si>
  <si>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</si>
  <si>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</si>
  <si>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</si>
  <si>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</si>
  <si>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</si>
  <si>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</si>
  <si>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</si>
  <si>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</si>
  <si>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</si>
  <si>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</si>
  <si>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</si>
  <si>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</si>
  <si>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</si>
  <si>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</si>
  <si>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</si>
  <si>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</si>
  <si>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</si>
  <si>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</si>
  <si>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</si>
  <si>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</si>
  <si>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</si>
  <si>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</si>
  <si>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</si>
  <si>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</si>
  <si>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</si>
  <si>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</si>
  <si>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</si>
  <si>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</si>
  <si>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</si>
  <si>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</si>
  <si>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</si>
  <si>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</si>
  <si>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</si>
  <si>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</si>
  <si>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</si>
  <si>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</si>
  <si>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</si>
  <si>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</si>
  <si>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</si>
  <si>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</si>
  <si>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</si>
  <si>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</si>
  <si>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</si>
  <si>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</si>
  <si>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</si>
  <si>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</si>
  <si>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</si>
  <si>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</si>
  <si>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</si>
  <si>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</si>
  <si>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</si>
  <si>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</si>
  <si>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</si>
  <si>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</si>
  <si>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</si>
  <si>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</si>
  <si>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</si>
  <si>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</si>
  <si>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</si>
  <si>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</si>
  <si>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</si>
  <si>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</si>
  <si>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</si>
  <si>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</si>
  <si>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</si>
  <si>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</si>
  <si>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</si>
  <si>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</si>
  <si>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</si>
  <si>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</si>
  <si>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</si>
  <si>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</si>
  <si>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</si>
  <si>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</si>
  <si>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</si>
  <si>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</si>
  <si>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</si>
  <si>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</si>
  <si>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</si>
  <si>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</si>
  <si>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</si>
  <si>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</si>
  <si>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</si>
  <si>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</si>
  <si>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</si>
  <si>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</si>
  <si>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</si>
  <si>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</si>
  <si>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</si>
  <si>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</si>
  <si>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</si>
  <si>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</si>
  <si>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</si>
  <si>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</si>
  <si>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</si>
  <si>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</si>
  <si>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</si>
  <si>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</si>
  <si>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</si>
  <si>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</si>
  <si>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</si>
  <si>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</si>
  <si>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</si>
  <si>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</si>
  <si>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</si>
  <si>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</si>
  <si>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</si>
  <si>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</si>
  <si>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</si>
  <si>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</si>
  <si>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</si>
  <si>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CO2_r:MN</t>
  </si>
  <si>
    <t>CO2_r:SLP</t>
  </si>
  <si>
    <t>CO2_r:SD</t>
  </si>
  <si>
    <t>CO2_r:OK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</si>
  <si>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</si>
  <si>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</si>
  <si>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</si>
  <si>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</si>
  <si>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</si>
  <si>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</si>
  <si>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</si>
  <si>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</si>
  <si>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</si>
  <si>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</si>
  <si>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</si>
  <si>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</si>
  <si>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</si>
  <si>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</si>
  <si>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</si>
  <si>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</si>
  <si>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</si>
  <si>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</si>
  <si>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</si>
  <si>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</si>
  <si>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</si>
  <si>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</si>
  <si>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</si>
  <si>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</si>
  <si>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</si>
  <si>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</si>
  <si>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</si>
  <si>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</si>
  <si>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</si>
  <si>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</si>
  <si>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</si>
  <si>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</si>
  <si>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</si>
  <si>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</si>
  <si>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</si>
  <si>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</si>
  <si>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</si>
  <si>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</si>
  <si>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</si>
  <si>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</si>
  <si>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</si>
  <si>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</si>
  <si>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</si>
  <si>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</si>
  <si>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</si>
  <si>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</si>
  <si>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</si>
  <si>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</si>
  <si>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</si>
  <si>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</si>
  <si>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</si>
  <si>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</si>
  <si>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</si>
  <si>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</si>
  <si>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</si>
  <si>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</si>
  <si>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>min</t>
  </si>
  <si>
    <t>20230806 08:50:52</t>
  </si>
  <si>
    <t>08:50:52</t>
  </si>
  <si>
    <t>-</t>
  </si>
  <si>
    <t>0: Broadleaf</t>
  </si>
  <si>
    <t>--:--:--</t>
  </si>
  <si>
    <t>0/0</t>
  </si>
  <si>
    <t>20230806 08:52:53</t>
  </si>
  <si>
    <t>08:52:53</t>
  </si>
  <si>
    <t>20230806 08:54:53</t>
  </si>
  <si>
    <t>08:54:53</t>
  </si>
  <si>
    <t>20230806 08:56:54</t>
  </si>
  <si>
    <t>08:56:54</t>
  </si>
  <si>
    <t>20230806 08:58:54</t>
  </si>
  <si>
    <t>08:58:54</t>
  </si>
  <si>
    <t>20230806 09:00:55</t>
  </si>
  <si>
    <t>09:00:55</t>
  </si>
  <si>
    <t>20230806 09:02:55</t>
  </si>
  <si>
    <t>09:02:55</t>
  </si>
  <si>
    <t>20230806 09:04:56</t>
  </si>
  <si>
    <t>09:04:56</t>
  </si>
  <si>
    <t>20230806 09:06:56</t>
  </si>
  <si>
    <t>09:06:56</t>
  </si>
  <si>
    <t>20230806 09:08:57</t>
  </si>
  <si>
    <t>09:08:57</t>
  </si>
  <si>
    <t>20230806 09:10:57</t>
  </si>
  <si>
    <t>09:10:57</t>
  </si>
  <si>
    <t>20230806 09:12:58</t>
  </si>
  <si>
    <t>09:12:58</t>
  </si>
  <si>
    <t>20230806 09:14:58</t>
  </si>
  <si>
    <t>09:14:58</t>
  </si>
  <si>
    <t>20230806 09:16:59</t>
  </si>
  <si>
    <t>09:16:59</t>
  </si>
  <si>
    <t>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</si>
</sst>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I30"/>
  <sheetViews>
    <sheetView tabSelected="1" topLeftCell="A10" workbookViewId="0">
      <selection activeCell="F17" sqref="F17:F30"/>
    </sheetView>
  </sheetViews>
  <sheetFormatPr defaultRowHeight="13.5" x14ac:dyDescent="0.15"/>
  <sheetData>
    <row r="2" spans="1:165" x14ac:dyDescent="0.15">
      <c r="A2" t="s">
        <v>25</v>
      </c>
      <c r="B2" t="s">
        <v>26</v>
      </c>
      <c r="C2" t="s">
        <v>28</v>
      </c>
    </row>
    <row r="3" spans="1:165" x14ac:dyDescent="0.15">
      <c r="B3" t="s">
        <v>27</v>
      </c>
      <c r="C3" t="s">
        <v>29</v>
      </c>
    </row>
    <row r="4" spans="1:165" x14ac:dyDescent="0.1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65" x14ac:dyDescent="0.1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65" x14ac:dyDescent="0.1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65" x14ac:dyDescent="0.15">
      <c r="B7">
        <v>0</v>
      </c>
      <c r="C7">
        <v>0</v>
      </c>
      <c r="D7">
        <v>0</v>
      </c>
      <c r="E7">
        <v>1</v>
      </c>
    </row>
    <row r="8" spans="1:165" x14ac:dyDescent="0.1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65" x14ac:dyDescent="0.1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65" x14ac:dyDescent="0.1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65" x14ac:dyDescent="0.15">
      <c r="B11">
        <v>0</v>
      </c>
      <c r="C11">
        <v>0</v>
      </c>
      <c r="D11">
        <v>0</v>
      </c>
      <c r="E11">
        <v>0</v>
      </c>
      <c r="F11">
        <v>1</v>
      </c>
    </row>
    <row r="12" spans="1:165" x14ac:dyDescent="0.1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65" x14ac:dyDescent="0.1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65" x14ac:dyDescent="0.1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87</v>
      </c>
      <c r="BL14" t="s">
        <v>87</v>
      </c>
      <c r="BM14" t="s">
        <v>87</v>
      </c>
      <c r="BN14" t="s">
        <v>87</v>
      </c>
      <c r="BO14" t="s">
        <v>88</v>
      </c>
      <c r="BP14" t="s">
        <v>88</v>
      </c>
      <c r="BQ14" t="s">
        <v>88</v>
      </c>
      <c r="BR14" t="s">
        <v>88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91</v>
      </c>
      <c r="DD14" t="s">
        <v>91</v>
      </c>
      <c r="DE14" t="s">
        <v>91</v>
      </c>
      <c r="DF14" t="s">
        <v>91</v>
      </c>
      <c r="DG14" t="s">
        <v>91</v>
      </c>
      <c r="DH14" t="s">
        <v>92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93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94</v>
      </c>
      <c r="EI14" t="s">
        <v>94</v>
      </c>
      <c r="EJ14" t="s">
        <v>94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95</v>
      </c>
      <c r="EU14" t="s">
        <v>95</v>
      </c>
      <c r="EV14" t="s">
        <v>95</v>
      </c>
      <c r="EW14" t="s">
        <v>95</v>
      </c>
      <c r="EX14" t="s">
        <v>95</v>
      </c>
      <c r="EY14" t="s">
        <v>95</v>
      </c>
      <c r="EZ14" t="s">
        <v>95</v>
      </c>
      <c r="FA14" t="s">
        <v>95</v>
      </c>
      <c r="FB14" t="s">
        <v>95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</row>
    <row r="15" spans="1:165" x14ac:dyDescent="0.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85</v>
      </c>
      <c r="AE15" t="s">
        <v>125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102</v>
      </c>
      <c r="BT15" t="s">
        <v>165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97</v>
      </c>
      <c r="DI15" t="s">
        <v>100</v>
      </c>
      <c r="DJ15" t="s">
        <v>205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</row>
    <row r="16" spans="1:165" x14ac:dyDescent="0.15">
      <c r="B16" t="s">
        <v>257</v>
      </c>
      <c r="C16" t="s">
        <v>257</v>
      </c>
      <c r="G16" t="s">
        <v>257</v>
      </c>
      <c r="H16" t="s">
        <v>258</v>
      </c>
      <c r="I16" t="s">
        <v>259</v>
      </c>
      <c r="J16" t="s">
        <v>260</v>
      </c>
      <c r="K16" t="s">
        <v>260</v>
      </c>
      <c r="L16" t="s">
        <v>172</v>
      </c>
      <c r="M16" t="s">
        <v>172</v>
      </c>
      <c r="N16" t="s">
        <v>258</v>
      </c>
      <c r="O16" t="s">
        <v>258</v>
      </c>
      <c r="P16" t="s">
        <v>258</v>
      </c>
      <c r="Q16" t="s">
        <v>258</v>
      </c>
      <c r="R16" t="s">
        <v>261</v>
      </c>
      <c r="S16" t="s">
        <v>262</v>
      </c>
      <c r="T16" t="s">
        <v>262</v>
      </c>
      <c r="U16" t="s">
        <v>263</v>
      </c>
      <c r="V16" t="s">
        <v>264</v>
      </c>
      <c r="W16" t="s">
        <v>263</v>
      </c>
      <c r="X16" t="s">
        <v>263</v>
      </c>
      <c r="Y16" t="s">
        <v>263</v>
      </c>
      <c r="Z16" t="s">
        <v>261</v>
      </c>
      <c r="AA16" t="s">
        <v>261</v>
      </c>
      <c r="AB16" t="s">
        <v>261</v>
      </c>
      <c r="AC16" t="s">
        <v>261</v>
      </c>
      <c r="AD16" t="s">
        <v>265</v>
      </c>
      <c r="AE16" t="s">
        <v>264</v>
      </c>
      <c r="AG16" t="s">
        <v>264</v>
      </c>
      <c r="AH16" t="s">
        <v>265</v>
      </c>
      <c r="AO16" t="s">
        <v>259</v>
      </c>
      <c r="AV16" t="s">
        <v>259</v>
      </c>
      <c r="AW16" t="s">
        <v>259</v>
      </c>
      <c r="AX16" t="s">
        <v>259</v>
      </c>
      <c r="AZ16" t="s">
        <v>266</v>
      </c>
      <c r="BK16" t="s">
        <v>259</v>
      </c>
      <c r="BL16" t="s">
        <v>259</v>
      </c>
      <c r="BN16" t="s">
        <v>267</v>
      </c>
      <c r="BO16" t="s">
        <v>268</v>
      </c>
      <c r="BR16" t="s">
        <v>258</v>
      </c>
      <c r="BS16" t="s">
        <v>257</v>
      </c>
      <c r="BT16" t="s">
        <v>260</v>
      </c>
      <c r="BU16" t="s">
        <v>260</v>
      </c>
      <c r="BV16" t="s">
        <v>269</v>
      </c>
      <c r="BW16" t="s">
        <v>269</v>
      </c>
      <c r="BX16" t="s">
        <v>260</v>
      </c>
      <c r="BY16" t="s">
        <v>269</v>
      </c>
      <c r="BZ16" t="s">
        <v>265</v>
      </c>
      <c r="CA16" t="s">
        <v>263</v>
      </c>
      <c r="CB16" t="s">
        <v>263</v>
      </c>
      <c r="CC16" t="s">
        <v>262</v>
      </c>
      <c r="CD16" t="s">
        <v>262</v>
      </c>
      <c r="CE16" t="s">
        <v>262</v>
      </c>
      <c r="CF16" t="s">
        <v>262</v>
      </c>
      <c r="CG16" t="s">
        <v>262</v>
      </c>
      <c r="CH16" t="s">
        <v>270</v>
      </c>
      <c r="CI16" t="s">
        <v>259</v>
      </c>
      <c r="CJ16" t="s">
        <v>259</v>
      </c>
      <c r="CK16" t="s">
        <v>259</v>
      </c>
      <c r="CP16" t="s">
        <v>259</v>
      </c>
      <c r="CS16" t="s">
        <v>262</v>
      </c>
      <c r="CT16" t="s">
        <v>262</v>
      </c>
      <c r="CU16" t="s">
        <v>262</v>
      </c>
      <c r="CV16" t="s">
        <v>262</v>
      </c>
      <c r="CW16" t="s">
        <v>262</v>
      </c>
      <c r="CX16" t="s">
        <v>259</v>
      </c>
      <c r="CY16" t="s">
        <v>259</v>
      </c>
      <c r="CZ16" t="s">
        <v>259</v>
      </c>
      <c r="DA16" t="s">
        <v>257</v>
      </c>
      <c r="DD16" t="s">
        <v>271</v>
      </c>
      <c r="DE16" t="s">
        <v>271</v>
      </c>
      <c r="DG16" t="s">
        <v>257</v>
      </c>
      <c r="DH16" t="s">
        <v>272</v>
      </c>
      <c r="DJ16" t="s">
        <v>257</v>
      </c>
      <c r="DK16" t="s">
        <v>257</v>
      </c>
      <c r="DM16" t="s">
        <v>273</v>
      </c>
      <c r="DN16" t="s">
        <v>274</v>
      </c>
      <c r="DO16" t="s">
        <v>273</v>
      </c>
      <c r="DP16" t="s">
        <v>274</v>
      </c>
      <c r="DQ16" t="s">
        <v>273</v>
      </c>
      <c r="DR16" t="s">
        <v>274</v>
      </c>
      <c r="DS16" t="s">
        <v>264</v>
      </c>
      <c r="DT16" t="s">
        <v>264</v>
      </c>
      <c r="DU16" t="s">
        <v>260</v>
      </c>
      <c r="DV16" t="s">
        <v>275</v>
      </c>
      <c r="DW16" t="s">
        <v>260</v>
      </c>
      <c r="EB16" t="s">
        <v>264</v>
      </c>
      <c r="EC16" t="s">
        <v>264</v>
      </c>
      <c r="ED16" t="s">
        <v>273</v>
      </c>
      <c r="EE16" t="s">
        <v>274</v>
      </c>
      <c r="EF16" t="s">
        <v>274</v>
      </c>
      <c r="EJ16" t="s">
        <v>274</v>
      </c>
      <c r="EN16" t="s">
        <v>260</v>
      </c>
      <c r="EO16" t="s">
        <v>260</v>
      </c>
      <c r="EP16" t="s">
        <v>269</v>
      </c>
      <c r="EQ16" t="s">
        <v>269</v>
      </c>
      <c r="ER16" t="s">
        <v>276</v>
      </c>
      <c r="ES16" t="s">
        <v>276</v>
      </c>
      <c r="EU16" t="s">
        <v>265</v>
      </c>
      <c r="EV16" t="s">
        <v>265</v>
      </c>
      <c r="EW16" t="s">
        <v>262</v>
      </c>
      <c r="EX16" t="s">
        <v>262</v>
      </c>
      <c r="EY16" t="s">
        <v>262</v>
      </c>
      <c r="EZ16" t="s">
        <v>262</v>
      </c>
      <c r="FA16" t="s">
        <v>262</v>
      </c>
      <c r="FB16" t="s">
        <v>264</v>
      </c>
      <c r="FC16" t="s">
        <v>264</v>
      </c>
      <c r="FD16" t="s">
        <v>264</v>
      </c>
      <c r="FE16" t="s">
        <v>262</v>
      </c>
      <c r="FF16" t="s">
        <v>260</v>
      </c>
      <c r="FG16" t="s">
        <v>269</v>
      </c>
      <c r="FH16" t="s">
        <v>264</v>
      </c>
      <c r="FI16" t="s">
        <v>264</v>
      </c>
    </row>
    <row r="17" spans="1:165" x14ac:dyDescent="0.15">
      <c r="A17">
        <v>1</v>
      </c>
      <c r="B17">
        <v>1691283052.5</v>
      </c>
      <c r="C17">
        <v>0</v>
      </c>
      <c r="D17" t="s">
        <v>277</v>
      </c>
      <c r="E17" t="s">
        <v>278</v>
      </c>
      <c r="F17" t="s">
        <v>309</v>
      </c>
      <c r="G17">
        <v>1691283049.5</v>
      </c>
      <c r="H17">
        <f t="shared" ref="H17:H30" si="0">BZ17*AF17*(BV17-BW17)/(100*BO17*(1000-AF17*BV17))</f>
        <v>3.6852976696235252E-3</v>
      </c>
      <c r="I17">
        <f t="shared" ref="I17:I30" si="1">BZ17*AF17*(BU17-BT17*(1000-AF17*BW17)/(1000-AF17*BV17))/(100*BO17)</f>
        <v>31.854777318963141</v>
      </c>
      <c r="J17">
        <f t="shared" ref="J17:J30" si="2">BT17 - IF(AF17&gt;1, I17*BO17*100/(AH17*CH17), 0)</f>
        <v>360.20045454545499</v>
      </c>
      <c r="K17">
        <f t="shared" ref="K17:K30" si="3">((Q17-H17/2)*J17-I17)/(Q17+H17/2)</f>
        <v>30.131454087546743</v>
      </c>
      <c r="L17">
        <f t="shared" ref="L17:L30" si="4">K17*(CA17+CB17)/1000</f>
        <v>3.0062585564864452</v>
      </c>
      <c r="M17">
        <f t="shared" ref="M17:M30" si="5">(BT17 - IF(AF17&gt;1, I17*BO17*100/(AH17*CH17), 0))*(CA17+CB17)/1000</f>
        <v>35.937717953516305</v>
      </c>
      <c r="N17">
        <f t="shared" ref="N17:N30" si="6">2/((1/P17-1/O17)+SIGN(P17)*SQRT((1/P17-1/O17)*(1/P17-1/O17) + 4*BP17/((BP17+1)*(BP17+1))*(2*1/P17*1/O17-1/O17*1/O17)))</f>
        <v>0.16205950626900487</v>
      </c>
      <c r="O17">
        <f t="shared" ref="O17:O30" si="7">IF(LEFT(BQ17,1)&lt;&gt;"0",IF(LEFT(BQ17,1)="1",3,BR17),$D$5+$E$5*(CH17*CA17/($K$5*1000))+$F$5*(CH17*CA17/($K$5*1000))*MAX(MIN(BO17,$J$5),$I$5)*MAX(MIN(BO17,$J$5),$I$5)+$G$5*MAX(MIN(BO17,$J$5),$I$5)*(CH17*CA17/($K$5*1000))+$H$5*(CH17*CA17/($K$5*1000))*(CH17*CA17/($K$5*1000)))</f>
        <v>2.9215917761676584</v>
      </c>
      <c r="P17">
        <f t="shared" ref="P17:P30" si="8">H17*(1000-(1000*0.61365*EXP(17.502*T17/(240.97+T17))/(CA17+CB17)+BV17)/2)/(1000*0.61365*EXP(17.502*T17/(240.97+T17))/(CA17+CB17)-BV17)</f>
        <v>0.15722601748205539</v>
      </c>
      <c r="Q17">
        <f t="shared" ref="Q17:Q30" si="9">1/((BP17+1)/(N17/1.6)+1/(O17/1.37)) + BP17/((BP17+1)/(N17/1.6) + BP17/(O17/1.37))</f>
        <v>9.8688522431386483E-2</v>
      </c>
      <c r="R17">
        <f t="shared" ref="R17:R30" si="10">(BL17*BN17)</f>
        <v>192.05240929386218</v>
      </c>
      <c r="S17">
        <f t="shared" ref="S17:S30" si="11">(CC17+(R17+2*0.95*0.0000000567*(((CC17+$B$7)+273)^4-(CC17+273)^4)-44100*H17)/(1.84*29.3*O17+8*0.95*0.0000000567*(CC17+273)^3))</f>
        <v>35.92641442827999</v>
      </c>
      <c r="T17">
        <f t="shared" ref="T17:T30" si="12">($C$7*CD17+$D$7*CE17+$E$7*S17)</f>
        <v>35.92641442827999</v>
      </c>
      <c r="U17">
        <f t="shared" ref="U17:U30" si="13">0.61365*EXP(17.502*T17/(240.97+T17))</f>
        <v>5.9446839201846871</v>
      </c>
      <c r="V17">
        <f t="shared" ref="V17:V30" si="14">(W17/X17*100)</f>
        <v>63.166418838487282</v>
      </c>
      <c r="W17">
        <f t="shared" ref="W17:W30" si="15">BV17*(CA17+CB17)/1000</f>
        <v>3.7193522925559415</v>
      </c>
      <c r="X17">
        <f t="shared" ref="X17:X30" si="16">0.61365*EXP(17.502*CC17/(240.97+CC17))</f>
        <v>5.8881797653688439</v>
      </c>
      <c r="Y17">
        <f t="shared" ref="Y17:Y30" si="17">(U17-BV17*(CA17+CB17)/1000)</f>
        <v>2.2253316276287456</v>
      </c>
      <c r="Z17">
        <f t="shared" ref="Z17:Z30" si="18">(-H17*44100)</f>
        <v>-162.52162723039746</v>
      </c>
      <c r="AA17">
        <f t="shared" ref="AA17:AA30" si="19">2*29.3*O17*0.92*(CC17-T17)</f>
        <v>-27.330059069549755</v>
      </c>
      <c r="AB17">
        <f t="shared" ref="AB17:AB30" si="20">2*0.95*0.0000000567*(((CC17+$B$7)+273)^4-(T17+273)^4)</f>
        <v>-2.2025788482768491</v>
      </c>
      <c r="AC17">
        <f t="shared" ref="AC17:AC30" si="21">R17+AB17+Z17+AA17</f>
        <v>-1.8558543618851786E-3</v>
      </c>
      <c r="AD17">
        <v>0</v>
      </c>
      <c r="AE17">
        <v>0</v>
      </c>
      <c r="AF17">
        <f t="shared" ref="AF17:AF30" si="22">IF(AD17*$H$13&gt;=AH17,1,(AH17/(AH17-AD17*$H$13)))</f>
        <v>1</v>
      </c>
      <c r="AG17">
        <f t="shared" ref="AG17:AG30" si="23">(AF17-1)*100</f>
        <v>0</v>
      </c>
      <c r="AH17">
        <f t="shared" ref="AH17:AH30" si="24">MAX(0,($B$13+$C$13*CH17)/(1+$D$13*CH17)*CA17/(CC17+273)*$E$13)</f>
        <v>51148.838423077468</v>
      </c>
      <c r="AI17" t="s">
        <v>279</v>
      </c>
      <c r="AJ17" t="s">
        <v>279</v>
      </c>
      <c r="AK17">
        <v>0</v>
      </c>
      <c r="AL17">
        <v>0</v>
      </c>
      <c r="AM17">
        <f t="shared" ref="AM17:AM30" si="25">AL17-AK17</f>
        <v>0</v>
      </c>
      <c r="AN17" t="e">
        <f t="shared" ref="AN17:AN30" si="26">AM17/AL17</f>
        <v>#DIV/0!</v>
      </c>
      <c r="AO17">
        <v>0</v>
      </c>
      <c r="AP17" t="s">
        <v>279</v>
      </c>
      <c r="AQ17" t="s">
        <v>279</v>
      </c>
      <c r="AR17">
        <v>0</v>
      </c>
      <c r="AS17">
        <v>0</v>
      </c>
      <c r="AT17" t="e">
        <f t="shared" ref="AT17:AT30" si="27">1-AR17/AS17</f>
        <v>#DIV/0!</v>
      </c>
      <c r="AU17">
        <v>0.5</v>
      </c>
      <c r="AV17">
        <f t="shared" ref="AV17:AV30" si="28">BL17</f>
        <v>1008.2681725505931</v>
      </c>
      <c r="AW17">
        <f t="shared" ref="AW17:AW30" si="29">I17</f>
        <v>31.854777318963141</v>
      </c>
      <c r="AX17" t="e">
        <f t="shared" ref="AX17:AX30" si="30">AT17*AU17*AV17</f>
        <v>#DIV/0!</v>
      </c>
      <c r="AY17" t="e">
        <f t="shared" ref="AY17:AY30" si="31">BD17/AS17</f>
        <v>#DIV/0!</v>
      </c>
      <c r="AZ17">
        <f t="shared" ref="AZ17:AZ30" si="32">(AW17-AO17)/AV17</f>
        <v>3.1593556343627142E-2</v>
      </c>
      <c r="BA17" t="e">
        <f t="shared" ref="BA17:BA30" si="33">(AL17-AS17)/AS17</f>
        <v>#DIV/0!</v>
      </c>
      <c r="BB17" t="s">
        <v>279</v>
      </c>
      <c r="BC17">
        <v>0</v>
      </c>
      <c r="BD17">
        <f t="shared" ref="BD17:BD30" si="34">AS17-BC17</f>
        <v>0</v>
      </c>
      <c r="BE17" t="e">
        <f t="shared" ref="BE17:BE30" si="35">(AS17-AR17)/(AS17-BC17)</f>
        <v>#DIV/0!</v>
      </c>
      <c r="BF17" t="e">
        <f t="shared" ref="BF17:BF30" si="36">(AL17-AS17)/(AL17-BC17)</f>
        <v>#DIV/0!</v>
      </c>
      <c r="BG17" t="e">
        <f t="shared" ref="BG17:BG30" si="37">(AS17-AR17)/(AS17-AK17)</f>
        <v>#DIV/0!</v>
      </c>
      <c r="BH17" t="e">
        <f t="shared" ref="BH17:BH30" si="38">(AL17-AS17)/(AL17-AK17)</f>
        <v>#DIV/0!</v>
      </c>
      <c r="BI17" t="e">
        <f t="shared" ref="BI17:BI30" si="39">(BE17*BC17/AR17)</f>
        <v>#DIV/0!</v>
      </c>
      <c r="BJ17" t="e">
        <f t="shared" ref="BJ17:BJ30" si="40">(1-BI17)</f>
        <v>#DIV/0!</v>
      </c>
      <c r="BK17">
        <f t="shared" ref="BK17:BK30" si="41">$B$11*CI17+$C$11*CJ17+$F$11*CK17*(1-CN17)</f>
        <v>1199.97818181818</v>
      </c>
      <c r="BL17">
        <f t="shared" ref="BL17:BL30" si="42">BK17*BM17</f>
        <v>1008.2681725505931</v>
      </c>
      <c r="BM17">
        <f t="shared" ref="BM17:BM30" si="43">($B$11*$D$9+$C$11*$D$9+$F$11*((CX17+CP17)/MAX(CX17+CP17+CY17, 0.1)*$I$9+CY17/MAX(CX17+CP17+CY17, 0.1)*$J$9))/($B$11+$C$11+$F$11)</f>
        <v>0.8402387541937536</v>
      </c>
      <c r="BN17">
        <f t="shared" ref="BN17:BN30" si="44">($B$11*$K$9+$C$11*$K$9+$F$11*((CX17+CP17)/MAX(CX17+CP17+CY17, 0.1)*$P$9+CY17/MAX(CX17+CP17+CY17, 0.1)*$Q$9))/($B$11+$C$11+$F$11)</f>
        <v>0.19047750838750721</v>
      </c>
      <c r="BO17">
        <v>6</v>
      </c>
      <c r="BP17">
        <v>0.5</v>
      </c>
      <c r="BQ17" t="s">
        <v>280</v>
      </c>
      <c r="BR17">
        <v>2</v>
      </c>
      <c r="BS17">
        <v>1691283049.5</v>
      </c>
      <c r="BT17">
        <v>360.20045454545499</v>
      </c>
      <c r="BU17">
        <v>400.02127272727301</v>
      </c>
      <c r="BV17">
        <v>37.278727272727302</v>
      </c>
      <c r="BW17">
        <v>33.021000000000001</v>
      </c>
      <c r="BX17">
        <v>361.78245454545498</v>
      </c>
      <c r="BY17">
        <v>37.519727272727302</v>
      </c>
      <c r="BZ17">
        <v>499.97300000000001</v>
      </c>
      <c r="CA17">
        <v>99.710218181818206</v>
      </c>
      <c r="CB17">
        <v>6.1221581818181797E-2</v>
      </c>
      <c r="CC17">
        <v>35.752899999999997</v>
      </c>
      <c r="CD17">
        <v>35.084672727272697</v>
      </c>
      <c r="CE17">
        <v>999.9</v>
      </c>
      <c r="CF17">
        <v>0</v>
      </c>
      <c r="CG17">
        <v>0</v>
      </c>
      <c r="CH17">
        <v>9983.6363636363603</v>
      </c>
      <c r="CI17">
        <v>0</v>
      </c>
      <c r="CJ17">
        <v>508.06063636363598</v>
      </c>
      <c r="CK17">
        <v>1199.97818181818</v>
      </c>
      <c r="CL17">
        <v>0.99200827272727299</v>
      </c>
      <c r="CM17">
        <v>7.9914590909090904E-3</v>
      </c>
      <c r="CN17">
        <v>0</v>
      </c>
      <c r="CO17">
        <v>636.84481818181803</v>
      </c>
      <c r="CP17">
        <v>5.0007400000000004</v>
      </c>
      <c r="CQ17">
        <v>8240.6809090909101</v>
      </c>
      <c r="CR17">
        <v>10012.9909090909</v>
      </c>
      <c r="CS17">
        <v>47.846363636363598</v>
      </c>
      <c r="CT17">
        <v>49.982818181818203</v>
      </c>
      <c r="CU17">
        <v>49</v>
      </c>
      <c r="CV17">
        <v>50.061999999999998</v>
      </c>
      <c r="CW17">
        <v>50.556363636363599</v>
      </c>
      <c r="CX17">
        <v>1185.4281818181801</v>
      </c>
      <c r="CY17">
        <v>9.5500000000000007</v>
      </c>
      <c r="CZ17">
        <v>0</v>
      </c>
      <c r="DA17">
        <v>1691283052.3</v>
      </c>
      <c r="DB17">
        <v>0</v>
      </c>
      <c r="DC17">
        <v>636.73955555555494</v>
      </c>
      <c r="DD17">
        <v>-3.8966664862501501</v>
      </c>
      <c r="DE17">
        <v>-90.683333630931102</v>
      </c>
      <c r="DF17">
        <v>8239.8266666666696</v>
      </c>
      <c r="DG17">
        <v>5</v>
      </c>
      <c r="DH17">
        <v>0</v>
      </c>
      <c r="DI17" t="s">
        <v>281</v>
      </c>
      <c r="DJ17">
        <v>1690363606.5999999</v>
      </c>
      <c r="DK17">
        <v>1690363604.5999999</v>
      </c>
      <c r="DL17">
        <v>0</v>
      </c>
      <c r="DM17">
        <v>-0.38</v>
      </c>
      <c r="DN17">
        <v>3.5999999999999997E-2</v>
      </c>
      <c r="DO17">
        <v>-1.6020000000000001</v>
      </c>
      <c r="DP17">
        <v>-0.24099999999999999</v>
      </c>
      <c r="DQ17">
        <v>437</v>
      </c>
      <c r="DR17">
        <v>22</v>
      </c>
      <c r="DS17">
        <v>2.23</v>
      </c>
      <c r="DT17">
        <v>0.73</v>
      </c>
      <c r="DU17">
        <v>400.00016129032298</v>
      </c>
      <c r="DV17">
        <v>7.73709677417211E-2</v>
      </c>
      <c r="DW17">
        <v>3.7310464478819701E-2</v>
      </c>
      <c r="DX17">
        <v>-1</v>
      </c>
      <c r="DY17">
        <v>0</v>
      </c>
      <c r="DZ17">
        <v>0</v>
      </c>
      <c r="EA17" t="s">
        <v>282</v>
      </c>
      <c r="EB17">
        <v>100</v>
      </c>
      <c r="EC17">
        <v>100</v>
      </c>
      <c r="ED17">
        <v>-1.5820000000000001</v>
      </c>
      <c r="EE17">
        <v>-0.24099999999999999</v>
      </c>
      <c r="EF17">
        <v>-1.6801518254971</v>
      </c>
      <c r="EG17">
        <v>7.7972607418654298E-4</v>
      </c>
      <c r="EH17">
        <v>-1.5494783076465601E-6</v>
      </c>
      <c r="EI17">
        <v>3.9919084007867502E-10</v>
      </c>
      <c r="EJ17">
        <v>-0.24099999999999999</v>
      </c>
      <c r="EK17">
        <v>0</v>
      </c>
      <c r="EL17">
        <v>0</v>
      </c>
      <c r="EM17">
        <v>0</v>
      </c>
      <c r="EN17">
        <v>12</v>
      </c>
      <c r="EO17">
        <v>2206</v>
      </c>
      <c r="EP17">
        <v>-1</v>
      </c>
      <c r="EQ17">
        <v>-1</v>
      </c>
      <c r="ER17">
        <v>15324.1</v>
      </c>
      <c r="ES17">
        <v>15324.1</v>
      </c>
      <c r="ET17">
        <v>2</v>
      </c>
      <c r="EU17">
        <v>547.404</v>
      </c>
      <c r="EV17">
        <v>464.08800000000002</v>
      </c>
      <c r="EW17">
        <v>34.737499999999997</v>
      </c>
      <c r="EX17">
        <v>34.667499999999997</v>
      </c>
      <c r="EY17">
        <v>30.000699999999998</v>
      </c>
      <c r="EZ17">
        <v>34.339599999999997</v>
      </c>
      <c r="FA17">
        <v>34.492100000000001</v>
      </c>
      <c r="FB17">
        <v>20.071899999999999</v>
      </c>
      <c r="FC17">
        <v>-30</v>
      </c>
      <c r="FD17">
        <v>-30</v>
      </c>
      <c r="FE17">
        <v>-999.9</v>
      </c>
      <c r="FF17">
        <v>400</v>
      </c>
      <c r="FG17">
        <v>0</v>
      </c>
      <c r="FH17">
        <v>94.98</v>
      </c>
      <c r="FI17">
        <v>99.604900000000001</v>
      </c>
    </row>
    <row r="18" spans="1:165" x14ac:dyDescent="0.15">
      <c r="A18">
        <v>2</v>
      </c>
      <c r="B18">
        <v>1691283173</v>
      </c>
      <c r="C18">
        <v>120.5</v>
      </c>
      <c r="D18" t="s">
        <v>283</v>
      </c>
      <c r="E18" t="s">
        <v>284</v>
      </c>
      <c r="F18" t="s">
        <v>309</v>
      </c>
      <c r="G18">
        <v>1691283170.25</v>
      </c>
      <c r="H18">
        <f t="shared" si="0"/>
        <v>3.625955317072702E-3</v>
      </c>
      <c r="I18">
        <f t="shared" si="1"/>
        <v>27.511802688986499</v>
      </c>
      <c r="J18">
        <f t="shared" si="2"/>
        <v>315.60570000000001</v>
      </c>
      <c r="K18">
        <f t="shared" si="3"/>
        <v>16.509960469066559</v>
      </c>
      <c r="L18">
        <f t="shared" si="4"/>
        <v>1.6472892127513836</v>
      </c>
      <c r="M18">
        <f t="shared" si="5"/>
        <v>31.489709867381844</v>
      </c>
      <c r="N18">
        <f t="shared" si="6"/>
        <v>0.15416092096080825</v>
      </c>
      <c r="O18">
        <f t="shared" si="7"/>
        <v>2.9222544667064336</v>
      </c>
      <c r="P18">
        <f t="shared" si="8"/>
        <v>0.14978121419435966</v>
      </c>
      <c r="Q18">
        <f t="shared" si="9"/>
        <v>9.3996393949166673E-2</v>
      </c>
      <c r="R18">
        <f t="shared" si="10"/>
        <v>192.05429547433653</v>
      </c>
      <c r="S18">
        <f t="shared" si="11"/>
        <v>36.268087934476789</v>
      </c>
      <c r="T18">
        <f t="shared" si="12"/>
        <v>36.268087934476789</v>
      </c>
      <c r="U18">
        <f t="shared" si="13"/>
        <v>6.05732660420035</v>
      </c>
      <c r="V18">
        <f t="shared" si="14"/>
        <v>62.733298091485246</v>
      </c>
      <c r="W18">
        <f t="shared" si="15"/>
        <v>3.7607672840963162</v>
      </c>
      <c r="X18">
        <f t="shared" si="16"/>
        <v>5.9948502605616438</v>
      </c>
      <c r="Y18">
        <f t="shared" si="17"/>
        <v>2.2965593201040337</v>
      </c>
      <c r="Z18">
        <f t="shared" si="18"/>
        <v>-159.90462948290616</v>
      </c>
      <c r="AA18">
        <f t="shared" si="19"/>
        <v>-29.747242714017212</v>
      </c>
      <c r="AB18">
        <f t="shared" si="20"/>
        <v>-2.4046256511370019</v>
      </c>
      <c r="AC18">
        <f t="shared" si="21"/>
        <v>-2.2023737238399121E-3</v>
      </c>
      <c r="AD18">
        <v>0</v>
      </c>
      <c r="AE18">
        <v>0</v>
      </c>
      <c r="AF18">
        <f t="shared" si="22"/>
        <v>1</v>
      </c>
      <c r="AG18">
        <f t="shared" si="23"/>
        <v>0</v>
      </c>
      <c r="AH18">
        <f t="shared" si="24"/>
        <v>51113.463127540024</v>
      </c>
      <c r="AI18" t="s">
        <v>279</v>
      </c>
      <c r="AJ18" t="s">
        <v>279</v>
      </c>
      <c r="AK18">
        <v>0</v>
      </c>
      <c r="AL18">
        <v>0</v>
      </c>
      <c r="AM18">
        <f t="shared" si="25"/>
        <v>0</v>
      </c>
      <c r="AN18" t="e">
        <f t="shared" si="26"/>
        <v>#DIV/0!</v>
      </c>
      <c r="AO18">
        <v>0</v>
      </c>
      <c r="AP18" t="s">
        <v>279</v>
      </c>
      <c r="AQ18" t="s">
        <v>279</v>
      </c>
      <c r="AR18">
        <v>0</v>
      </c>
      <c r="AS18">
        <v>0</v>
      </c>
      <c r="AT18" t="e">
        <f t="shared" si="27"/>
        <v>#DIV/0!</v>
      </c>
      <c r="AU18">
        <v>0.5</v>
      </c>
      <c r="AV18">
        <f t="shared" si="28"/>
        <v>1008.2780998233237</v>
      </c>
      <c r="AW18">
        <f t="shared" si="29"/>
        <v>27.511802688986499</v>
      </c>
      <c r="AX18" t="e">
        <f t="shared" si="30"/>
        <v>#DIV/0!</v>
      </c>
      <c r="AY18" t="e">
        <f t="shared" si="31"/>
        <v>#DIV/0!</v>
      </c>
      <c r="AZ18">
        <f t="shared" si="32"/>
        <v>2.7285927061003582E-2</v>
      </c>
      <c r="BA18" t="e">
        <f t="shared" si="33"/>
        <v>#DIV/0!</v>
      </c>
      <c r="BB18" t="s">
        <v>279</v>
      </c>
      <c r="BC18">
        <v>0</v>
      </c>
      <c r="BD18">
        <f t="shared" si="34"/>
        <v>0</v>
      </c>
      <c r="BE18" t="e">
        <f t="shared" si="35"/>
        <v>#DIV/0!</v>
      </c>
      <c r="BF18" t="e">
        <f t="shared" si="36"/>
        <v>#DIV/0!</v>
      </c>
      <c r="BG18" t="e">
        <f t="shared" si="37"/>
        <v>#DIV/0!</v>
      </c>
      <c r="BH18" t="e">
        <f t="shared" si="38"/>
        <v>#DIV/0!</v>
      </c>
      <c r="BI18" t="e">
        <f t="shared" si="39"/>
        <v>#DIV/0!</v>
      </c>
      <c r="BJ18" t="e">
        <f t="shared" si="40"/>
        <v>#DIV/0!</v>
      </c>
      <c r="BK18">
        <f t="shared" si="41"/>
        <v>1199.99</v>
      </c>
      <c r="BL18">
        <f t="shared" si="42"/>
        <v>1008.2780998233237</v>
      </c>
      <c r="BM18">
        <f t="shared" si="43"/>
        <v>0.8402387518423684</v>
      </c>
      <c r="BN18">
        <f t="shared" si="44"/>
        <v>0.19047750368473676</v>
      </c>
      <c r="BO18">
        <v>6</v>
      </c>
      <c r="BP18">
        <v>0.5</v>
      </c>
      <c r="BQ18" t="s">
        <v>280</v>
      </c>
      <c r="BR18">
        <v>2</v>
      </c>
      <c r="BS18">
        <v>1691283170.25</v>
      </c>
      <c r="BT18">
        <v>315.60570000000001</v>
      </c>
      <c r="BU18">
        <v>349.99169999999998</v>
      </c>
      <c r="BV18">
        <v>37.692300000000003</v>
      </c>
      <c r="BW18">
        <v>33.505330000000001</v>
      </c>
      <c r="BX18">
        <v>317.18169999999998</v>
      </c>
      <c r="BY18">
        <v>37.933300000000003</v>
      </c>
      <c r="BZ18">
        <v>500.02050000000003</v>
      </c>
      <c r="CA18">
        <v>99.714349999999996</v>
      </c>
      <c r="CB18">
        <v>6.1128920000000003E-2</v>
      </c>
      <c r="CC18">
        <v>36.079270000000001</v>
      </c>
      <c r="CD18">
        <v>35.523510000000002</v>
      </c>
      <c r="CE18">
        <v>999.9</v>
      </c>
      <c r="CF18">
        <v>0</v>
      </c>
      <c r="CG18">
        <v>0</v>
      </c>
      <c r="CH18">
        <v>9987</v>
      </c>
      <c r="CI18">
        <v>0</v>
      </c>
      <c r="CJ18">
        <v>819.03840000000002</v>
      </c>
      <c r="CK18">
        <v>1199.99</v>
      </c>
      <c r="CL18">
        <v>0.99200980000000005</v>
      </c>
      <c r="CM18">
        <v>7.9900539999999999E-3</v>
      </c>
      <c r="CN18">
        <v>0</v>
      </c>
      <c r="CO18">
        <v>624.27719999999999</v>
      </c>
      <c r="CP18">
        <v>5.0007400000000004</v>
      </c>
      <c r="CQ18">
        <v>8099.9380000000001</v>
      </c>
      <c r="CR18">
        <v>10013.11</v>
      </c>
      <c r="CS18">
        <v>48.436999999999998</v>
      </c>
      <c r="CT18">
        <v>50.412199999999999</v>
      </c>
      <c r="CU18">
        <v>49.599800000000002</v>
      </c>
      <c r="CV18">
        <v>50.5</v>
      </c>
      <c r="CW18">
        <v>51.106099999999998</v>
      </c>
      <c r="CX18">
        <v>1185.44</v>
      </c>
      <c r="CY18">
        <v>9.5500000000000007</v>
      </c>
      <c r="CZ18">
        <v>0</v>
      </c>
      <c r="DA18">
        <v>1691283172.9000001</v>
      </c>
      <c r="DB18">
        <v>0</v>
      </c>
      <c r="DC18">
        <v>624.28966666666702</v>
      </c>
      <c r="DD18">
        <v>0.121666578544163</v>
      </c>
      <c r="DE18">
        <v>-6.0499999509642697</v>
      </c>
      <c r="DF18">
        <v>8099.7755555555595</v>
      </c>
      <c r="DG18">
        <v>5</v>
      </c>
      <c r="DH18">
        <v>0</v>
      </c>
      <c r="DI18" t="s">
        <v>281</v>
      </c>
      <c r="DJ18">
        <v>1690363606.5999999</v>
      </c>
      <c r="DK18">
        <v>1690363604.5999999</v>
      </c>
      <c r="DL18">
        <v>0</v>
      </c>
      <c r="DM18">
        <v>-0.38</v>
      </c>
      <c r="DN18">
        <v>3.5999999999999997E-2</v>
      </c>
      <c r="DO18">
        <v>-1.6020000000000001</v>
      </c>
      <c r="DP18">
        <v>-0.24099999999999999</v>
      </c>
      <c r="DQ18">
        <v>437</v>
      </c>
      <c r="DR18">
        <v>22</v>
      </c>
      <c r="DS18">
        <v>2.23</v>
      </c>
      <c r="DT18">
        <v>0.73</v>
      </c>
      <c r="DU18">
        <v>349.99254838709697</v>
      </c>
      <c r="DV18">
        <v>-9.2564516129586799E-2</v>
      </c>
      <c r="DW18">
        <v>3.1632811374634001E-2</v>
      </c>
      <c r="DX18">
        <v>-1</v>
      </c>
      <c r="DY18">
        <v>0</v>
      </c>
      <c r="DZ18">
        <v>0</v>
      </c>
      <c r="EA18" t="s">
        <v>282</v>
      </c>
      <c r="EB18">
        <v>100</v>
      </c>
      <c r="EC18">
        <v>100</v>
      </c>
      <c r="ED18">
        <v>-1.5760000000000001</v>
      </c>
      <c r="EE18">
        <v>-0.24099999999999999</v>
      </c>
      <c r="EF18">
        <v>-1.6801518254971</v>
      </c>
      <c r="EG18">
        <v>7.7972607418654298E-4</v>
      </c>
      <c r="EH18">
        <v>-1.5494783076465601E-6</v>
      </c>
      <c r="EI18">
        <v>3.9919084007867502E-10</v>
      </c>
      <c r="EJ18">
        <v>-0.24099999999999999</v>
      </c>
      <c r="EK18">
        <v>0</v>
      </c>
      <c r="EL18">
        <v>0</v>
      </c>
      <c r="EM18">
        <v>0</v>
      </c>
      <c r="EN18">
        <v>12</v>
      </c>
      <c r="EO18">
        <v>2206</v>
      </c>
      <c r="EP18">
        <v>-1</v>
      </c>
      <c r="EQ18">
        <v>-1</v>
      </c>
      <c r="ER18">
        <v>15326.1</v>
      </c>
      <c r="ES18">
        <v>15326.1</v>
      </c>
      <c r="ET18">
        <v>2</v>
      </c>
      <c r="EU18">
        <v>548.08900000000006</v>
      </c>
      <c r="EV18">
        <v>463.7</v>
      </c>
      <c r="EW18">
        <v>35.022500000000001</v>
      </c>
      <c r="EX18">
        <v>34.824100000000001</v>
      </c>
      <c r="EY18">
        <v>30.000399999999999</v>
      </c>
      <c r="EZ18">
        <v>34.512700000000002</v>
      </c>
      <c r="FA18">
        <v>34.668900000000001</v>
      </c>
      <c r="FB18">
        <v>18.046199999999999</v>
      </c>
      <c r="FC18">
        <v>-30</v>
      </c>
      <c r="FD18">
        <v>-30</v>
      </c>
      <c r="FE18">
        <v>-999.9</v>
      </c>
      <c r="FF18">
        <v>350</v>
      </c>
      <c r="FG18">
        <v>0</v>
      </c>
      <c r="FH18">
        <v>94.9542</v>
      </c>
      <c r="FI18">
        <v>99.583500000000001</v>
      </c>
    </row>
    <row r="19" spans="1:165" x14ac:dyDescent="0.15">
      <c r="A19">
        <v>3</v>
      </c>
      <c r="B19">
        <v>1691283293.5</v>
      </c>
      <c r="C19">
        <v>241</v>
      </c>
      <c r="D19" t="s">
        <v>285</v>
      </c>
      <c r="E19" t="s">
        <v>286</v>
      </c>
      <c r="F19" t="s">
        <v>309</v>
      </c>
      <c r="G19">
        <v>1691283290.75</v>
      </c>
      <c r="H19">
        <f t="shared" si="0"/>
        <v>4.5684469777774392E-3</v>
      </c>
      <c r="I19">
        <f t="shared" si="1"/>
        <v>20.83383777912702</v>
      </c>
      <c r="J19">
        <f t="shared" si="2"/>
        <v>174.0376</v>
      </c>
      <c r="K19">
        <f t="shared" si="3"/>
        <v>5.9080300444751366</v>
      </c>
      <c r="L19">
        <f t="shared" si="4"/>
        <v>0.58952949223704232</v>
      </c>
      <c r="M19">
        <f t="shared" si="5"/>
        <v>17.366245124988758</v>
      </c>
      <c r="N19">
        <f t="shared" si="6"/>
        <v>0.20903477211624541</v>
      </c>
      <c r="O19">
        <f t="shared" si="7"/>
        <v>2.9234196569685293</v>
      </c>
      <c r="P19">
        <f t="shared" si="8"/>
        <v>0.20107195653708018</v>
      </c>
      <c r="Q19">
        <f t="shared" si="9"/>
        <v>0.12636012701166949</v>
      </c>
      <c r="R19">
        <f t="shared" si="10"/>
        <v>192.05924307081102</v>
      </c>
      <c r="S19">
        <f t="shared" si="11"/>
        <v>36.3170006256573</v>
      </c>
      <c r="T19">
        <f t="shared" si="12"/>
        <v>36.3170006256573</v>
      </c>
      <c r="U19">
        <f t="shared" si="13"/>
        <v>6.0736028271682692</v>
      </c>
      <c r="V19">
        <f t="shared" si="14"/>
        <v>64.346139822521778</v>
      </c>
      <c r="W19">
        <f t="shared" si="15"/>
        <v>3.919983980114202</v>
      </c>
      <c r="X19">
        <f t="shared" si="16"/>
        <v>6.0920266404888039</v>
      </c>
      <c r="Y19">
        <f t="shared" si="17"/>
        <v>2.1536188470540671</v>
      </c>
      <c r="Z19">
        <f t="shared" si="18"/>
        <v>-201.46851171998506</v>
      </c>
      <c r="AA19">
        <f t="shared" si="19"/>
        <v>8.7045581239620429</v>
      </c>
      <c r="AB19">
        <f t="shared" si="20"/>
        <v>0.70452183945241864</v>
      </c>
      <c r="AC19">
        <f t="shared" si="21"/>
        <v>-1.8868575958386202E-4</v>
      </c>
      <c r="AD19">
        <v>0</v>
      </c>
      <c r="AE19">
        <v>0</v>
      </c>
      <c r="AF19">
        <f t="shared" si="22"/>
        <v>1</v>
      </c>
      <c r="AG19">
        <f t="shared" si="23"/>
        <v>0</v>
      </c>
      <c r="AH19">
        <f t="shared" si="24"/>
        <v>51097.83760413844</v>
      </c>
      <c r="AI19" t="s">
        <v>279</v>
      </c>
      <c r="AJ19" t="s">
        <v>279</v>
      </c>
      <c r="AK19">
        <v>0</v>
      </c>
      <c r="AL19">
        <v>0</v>
      </c>
      <c r="AM19">
        <f t="shared" si="25"/>
        <v>0</v>
      </c>
      <c r="AN19" t="e">
        <f t="shared" si="26"/>
        <v>#DIV/0!</v>
      </c>
      <c r="AO19">
        <v>0</v>
      </c>
      <c r="AP19" t="s">
        <v>279</v>
      </c>
      <c r="AQ19" t="s">
        <v>279</v>
      </c>
      <c r="AR19">
        <v>0</v>
      </c>
      <c r="AS19">
        <v>0</v>
      </c>
      <c r="AT19" t="e">
        <f t="shared" si="27"/>
        <v>#DIV/0!</v>
      </c>
      <c r="AU19">
        <v>0.5</v>
      </c>
      <c r="AV19">
        <f t="shared" si="28"/>
        <v>1008.3041398233282</v>
      </c>
      <c r="AW19">
        <f t="shared" si="29"/>
        <v>20.83383777912702</v>
      </c>
      <c r="AX19" t="e">
        <f t="shared" si="30"/>
        <v>#DIV/0!</v>
      </c>
      <c r="AY19" t="e">
        <f t="shared" si="31"/>
        <v>#DIV/0!</v>
      </c>
      <c r="AZ19">
        <f t="shared" si="32"/>
        <v>2.0662255520221762E-2</v>
      </c>
      <c r="BA19" t="e">
        <f t="shared" si="33"/>
        <v>#DIV/0!</v>
      </c>
      <c r="BB19" t="s">
        <v>279</v>
      </c>
      <c r="BC19">
        <v>0</v>
      </c>
      <c r="BD19">
        <f t="shared" si="34"/>
        <v>0</v>
      </c>
      <c r="BE19" t="e">
        <f t="shared" si="35"/>
        <v>#DIV/0!</v>
      </c>
      <c r="BF19" t="e">
        <f t="shared" si="36"/>
        <v>#DIV/0!</v>
      </c>
      <c r="BG19" t="e">
        <f t="shared" si="37"/>
        <v>#DIV/0!</v>
      </c>
      <c r="BH19" t="e">
        <f t="shared" si="38"/>
        <v>#DIV/0!</v>
      </c>
      <c r="BI19" t="e">
        <f t="shared" si="39"/>
        <v>#DIV/0!</v>
      </c>
      <c r="BJ19" t="e">
        <f t="shared" si="40"/>
        <v>#DIV/0!</v>
      </c>
      <c r="BK19">
        <f t="shared" si="41"/>
        <v>1200.021</v>
      </c>
      <c r="BL19">
        <f t="shared" si="42"/>
        <v>1008.3041398233282</v>
      </c>
      <c r="BM19">
        <f t="shared" si="43"/>
        <v>0.84023874567472423</v>
      </c>
      <c r="BN19">
        <f t="shared" si="44"/>
        <v>0.19047749134944841</v>
      </c>
      <c r="BO19">
        <v>6</v>
      </c>
      <c r="BP19">
        <v>0.5</v>
      </c>
      <c r="BQ19" t="s">
        <v>280</v>
      </c>
      <c r="BR19">
        <v>2</v>
      </c>
      <c r="BS19">
        <v>1691283290.75</v>
      </c>
      <c r="BT19">
        <v>174.0376</v>
      </c>
      <c r="BU19">
        <v>199.9914</v>
      </c>
      <c r="BV19">
        <v>39.284520000000001</v>
      </c>
      <c r="BW19">
        <v>34.01793</v>
      </c>
      <c r="BX19">
        <v>175.62639999999999</v>
      </c>
      <c r="BY19">
        <v>39.52552</v>
      </c>
      <c r="BZ19">
        <v>500.01740000000001</v>
      </c>
      <c r="CA19">
        <v>99.723269999999999</v>
      </c>
      <c r="CB19">
        <v>6.1173850000000002E-2</v>
      </c>
      <c r="CC19">
        <v>36.372230000000002</v>
      </c>
      <c r="CD19">
        <v>35.8048</v>
      </c>
      <c r="CE19">
        <v>999.9</v>
      </c>
      <c r="CF19">
        <v>0</v>
      </c>
      <c r="CG19">
        <v>0</v>
      </c>
      <c r="CH19">
        <v>9992.75</v>
      </c>
      <c r="CI19">
        <v>0</v>
      </c>
      <c r="CJ19">
        <v>391.63830000000002</v>
      </c>
      <c r="CK19">
        <v>1200.021</v>
      </c>
      <c r="CL19">
        <v>0.99201139999999999</v>
      </c>
      <c r="CM19">
        <v>7.9885819999999993E-3</v>
      </c>
      <c r="CN19">
        <v>0</v>
      </c>
      <c r="CO19">
        <v>610.68650000000002</v>
      </c>
      <c r="CP19">
        <v>5.0007400000000004</v>
      </c>
      <c r="CQ19">
        <v>7930.8959999999997</v>
      </c>
      <c r="CR19">
        <v>10013.379999999999</v>
      </c>
      <c r="CS19">
        <v>49</v>
      </c>
      <c r="CT19">
        <v>50.912199999999999</v>
      </c>
      <c r="CU19">
        <v>50.174599999999998</v>
      </c>
      <c r="CV19">
        <v>51</v>
      </c>
      <c r="CW19">
        <v>51.649799999999999</v>
      </c>
      <c r="CX19">
        <v>1185.471</v>
      </c>
      <c r="CY19">
        <v>9.5500000000000007</v>
      </c>
      <c r="CZ19">
        <v>0</v>
      </c>
      <c r="DA19">
        <v>1691283292.9000001</v>
      </c>
      <c r="DB19">
        <v>0</v>
      </c>
      <c r="DC19">
        <v>610.67033333333302</v>
      </c>
      <c r="DD19">
        <v>0.621666693779653</v>
      </c>
      <c r="DE19">
        <v>17.249999755001902</v>
      </c>
      <c r="DF19">
        <v>7930.96</v>
      </c>
      <c r="DG19">
        <v>5</v>
      </c>
      <c r="DH19">
        <v>0</v>
      </c>
      <c r="DI19" t="s">
        <v>281</v>
      </c>
      <c r="DJ19">
        <v>1690363606.5999999</v>
      </c>
      <c r="DK19">
        <v>1690363604.5999999</v>
      </c>
      <c r="DL19">
        <v>0</v>
      </c>
      <c r="DM19">
        <v>-0.38</v>
      </c>
      <c r="DN19">
        <v>3.5999999999999997E-2</v>
      </c>
      <c r="DO19">
        <v>-1.6020000000000001</v>
      </c>
      <c r="DP19">
        <v>-0.24099999999999999</v>
      </c>
      <c r="DQ19">
        <v>437</v>
      </c>
      <c r="DR19">
        <v>22</v>
      </c>
      <c r="DS19">
        <v>2.23</v>
      </c>
      <c r="DT19">
        <v>0.73</v>
      </c>
      <c r="DU19">
        <v>200.00129032258101</v>
      </c>
      <c r="DV19">
        <v>-0.20259677419401001</v>
      </c>
      <c r="DW19">
        <v>4.1462920511167102E-2</v>
      </c>
      <c r="DX19">
        <v>-1</v>
      </c>
      <c r="DY19">
        <v>0</v>
      </c>
      <c r="DZ19">
        <v>0</v>
      </c>
      <c r="EA19" t="s">
        <v>282</v>
      </c>
      <c r="EB19">
        <v>100</v>
      </c>
      <c r="EC19">
        <v>100</v>
      </c>
      <c r="ED19">
        <v>-1.589</v>
      </c>
      <c r="EE19">
        <v>-0.24099999999999999</v>
      </c>
      <c r="EF19">
        <v>-1.6801518254971</v>
      </c>
      <c r="EG19">
        <v>7.7972607418654298E-4</v>
      </c>
      <c r="EH19">
        <v>-1.5494783076465601E-6</v>
      </c>
      <c r="EI19">
        <v>3.9919084007867502E-10</v>
      </c>
      <c r="EJ19">
        <v>-0.24099999999999999</v>
      </c>
      <c r="EK19">
        <v>0</v>
      </c>
      <c r="EL19">
        <v>0</v>
      </c>
      <c r="EM19">
        <v>0</v>
      </c>
      <c r="EN19">
        <v>12</v>
      </c>
      <c r="EO19">
        <v>2206</v>
      </c>
      <c r="EP19">
        <v>-1</v>
      </c>
      <c r="EQ19">
        <v>-1</v>
      </c>
      <c r="ER19">
        <v>15328.1</v>
      </c>
      <c r="ES19">
        <v>15328.1</v>
      </c>
      <c r="ET19">
        <v>2</v>
      </c>
      <c r="EU19">
        <v>548.16600000000005</v>
      </c>
      <c r="EV19">
        <v>462.24700000000001</v>
      </c>
      <c r="EW19">
        <v>35.347900000000003</v>
      </c>
      <c r="EX19">
        <v>34.993299999999998</v>
      </c>
      <c r="EY19">
        <v>30.000599999999999</v>
      </c>
      <c r="EZ19">
        <v>34.688299999999998</v>
      </c>
      <c r="FA19">
        <v>34.843200000000003</v>
      </c>
      <c r="FB19">
        <v>11.7402</v>
      </c>
      <c r="FC19">
        <v>-30</v>
      </c>
      <c r="FD19">
        <v>-30</v>
      </c>
      <c r="FE19">
        <v>-999.9</v>
      </c>
      <c r="FF19">
        <v>200</v>
      </c>
      <c r="FG19">
        <v>0</v>
      </c>
      <c r="FH19">
        <v>94.900700000000001</v>
      </c>
      <c r="FI19">
        <v>99.561400000000006</v>
      </c>
    </row>
    <row r="20" spans="1:165" x14ac:dyDescent="0.15">
      <c r="A20">
        <v>4</v>
      </c>
      <c r="B20">
        <v>1691283414</v>
      </c>
      <c r="C20">
        <v>361.5</v>
      </c>
      <c r="D20" t="s">
        <v>287</v>
      </c>
      <c r="E20" t="s">
        <v>288</v>
      </c>
      <c r="F20" t="s">
        <v>309</v>
      </c>
      <c r="G20">
        <v>1691283411.25</v>
      </c>
      <c r="H20">
        <f t="shared" si="0"/>
        <v>5.1009380847829413E-3</v>
      </c>
      <c r="I20">
        <f t="shared" si="1"/>
        <v>17.706281610169661</v>
      </c>
      <c r="J20">
        <f t="shared" si="2"/>
        <v>127.9982</v>
      </c>
      <c r="K20">
        <f t="shared" si="3"/>
        <v>5.0144129515241831</v>
      </c>
      <c r="L20">
        <f t="shared" si="4"/>
        <v>0.50038801074191674</v>
      </c>
      <c r="M20">
        <f t="shared" si="5"/>
        <v>12.772933800172503</v>
      </c>
      <c r="N20">
        <f t="shared" si="6"/>
        <v>0.24406799500810786</v>
      </c>
      <c r="O20">
        <f t="shared" si="7"/>
        <v>2.9223209507857919</v>
      </c>
      <c r="P20">
        <f t="shared" si="8"/>
        <v>0.23328261081533697</v>
      </c>
      <c r="Q20">
        <f t="shared" si="9"/>
        <v>0.14673093579918159</v>
      </c>
      <c r="R20">
        <f t="shared" si="10"/>
        <v>192.05988147035609</v>
      </c>
      <c r="S20">
        <f t="shared" si="11"/>
        <v>36.38308905115202</v>
      </c>
      <c r="T20">
        <f t="shared" si="12"/>
        <v>36.38308905115202</v>
      </c>
      <c r="U20">
        <f t="shared" si="13"/>
        <v>6.0956547852824601</v>
      </c>
      <c r="V20">
        <f t="shared" si="14"/>
        <v>65.324341082471932</v>
      </c>
      <c r="W20">
        <f t="shared" si="15"/>
        <v>4.0242971147605253</v>
      </c>
      <c r="X20">
        <f t="shared" si="16"/>
        <v>6.1604863486948203</v>
      </c>
      <c r="Y20">
        <f t="shared" si="17"/>
        <v>2.0713576705219348</v>
      </c>
      <c r="Z20">
        <f t="shared" si="18"/>
        <v>-224.95136953892771</v>
      </c>
      <c r="AA20">
        <f t="shared" si="19"/>
        <v>30.422700556030939</v>
      </c>
      <c r="AB20">
        <f t="shared" si="20"/>
        <v>2.4664785801202864</v>
      </c>
      <c r="AC20">
        <f t="shared" si="21"/>
        <v>-2.30893242039798E-3</v>
      </c>
      <c r="AD20">
        <v>0</v>
      </c>
      <c r="AE20">
        <v>0</v>
      </c>
      <c r="AF20">
        <f t="shared" si="22"/>
        <v>1</v>
      </c>
      <c r="AG20">
        <f t="shared" si="23"/>
        <v>0</v>
      </c>
      <c r="AH20">
        <f t="shared" si="24"/>
        <v>51033.561601749119</v>
      </c>
      <c r="AI20" t="s">
        <v>279</v>
      </c>
      <c r="AJ20" t="s">
        <v>279</v>
      </c>
      <c r="AK20">
        <v>0</v>
      </c>
      <c r="AL20">
        <v>0</v>
      </c>
      <c r="AM20">
        <f t="shared" si="25"/>
        <v>0</v>
      </c>
      <c r="AN20" t="e">
        <f t="shared" si="26"/>
        <v>#DIV/0!</v>
      </c>
      <c r="AO20">
        <v>0</v>
      </c>
      <c r="AP20" t="s">
        <v>279</v>
      </c>
      <c r="AQ20" t="s">
        <v>279</v>
      </c>
      <c r="AR20">
        <v>0</v>
      </c>
      <c r="AS20">
        <v>0</v>
      </c>
      <c r="AT20" t="e">
        <f t="shared" si="27"/>
        <v>#DIV/0!</v>
      </c>
      <c r="AU20">
        <v>0.5</v>
      </c>
      <c r="AV20">
        <f t="shared" si="28"/>
        <v>1008.3074998233287</v>
      </c>
      <c r="AW20">
        <f t="shared" si="29"/>
        <v>17.706281610169661</v>
      </c>
      <c r="AX20" t="e">
        <f t="shared" si="30"/>
        <v>#DIV/0!</v>
      </c>
      <c r="AY20" t="e">
        <f t="shared" si="31"/>
        <v>#DIV/0!</v>
      </c>
      <c r="AZ20">
        <f t="shared" si="32"/>
        <v>1.7560398601886903E-2</v>
      </c>
      <c r="BA20" t="e">
        <f t="shared" si="33"/>
        <v>#DIV/0!</v>
      </c>
      <c r="BB20" t="s">
        <v>279</v>
      </c>
      <c r="BC20">
        <v>0</v>
      </c>
      <c r="BD20">
        <f t="shared" si="34"/>
        <v>0</v>
      </c>
      <c r="BE20" t="e">
        <f t="shared" si="35"/>
        <v>#DIV/0!</v>
      </c>
      <c r="BF20" t="e">
        <f t="shared" si="36"/>
        <v>#DIV/0!</v>
      </c>
      <c r="BG20" t="e">
        <f t="shared" si="37"/>
        <v>#DIV/0!</v>
      </c>
      <c r="BH20" t="e">
        <f t="shared" si="38"/>
        <v>#DIV/0!</v>
      </c>
      <c r="BI20" t="e">
        <f t="shared" si="39"/>
        <v>#DIV/0!</v>
      </c>
      <c r="BJ20" t="e">
        <f t="shared" si="40"/>
        <v>#DIV/0!</v>
      </c>
      <c r="BK20">
        <f t="shared" si="41"/>
        <v>1200.0250000000001</v>
      </c>
      <c r="BL20">
        <f t="shared" si="42"/>
        <v>1008.3074998233287</v>
      </c>
      <c r="BM20">
        <f t="shared" si="43"/>
        <v>0.84023874487892225</v>
      </c>
      <c r="BN20">
        <f t="shared" si="44"/>
        <v>0.1904774897578447</v>
      </c>
      <c r="BO20">
        <v>6</v>
      </c>
      <c r="BP20">
        <v>0.5</v>
      </c>
      <c r="BQ20" t="s">
        <v>280</v>
      </c>
      <c r="BR20">
        <v>2</v>
      </c>
      <c r="BS20">
        <v>1691283411.25</v>
      </c>
      <c r="BT20">
        <v>127.9982</v>
      </c>
      <c r="BU20">
        <v>150.0282</v>
      </c>
      <c r="BV20">
        <v>40.327680000000001</v>
      </c>
      <c r="BW20">
        <v>34.453679999999999</v>
      </c>
      <c r="BX20">
        <v>129.60230000000001</v>
      </c>
      <c r="BY20">
        <v>40.568680000000001</v>
      </c>
      <c r="BZ20">
        <v>500.02339999999998</v>
      </c>
      <c r="CA20">
        <v>99.728120000000004</v>
      </c>
      <c r="CB20">
        <v>6.1828609999999999E-2</v>
      </c>
      <c r="CC20">
        <v>36.576189999999997</v>
      </c>
      <c r="CD20">
        <v>35.901200000000003</v>
      </c>
      <c r="CE20">
        <v>999.9</v>
      </c>
      <c r="CF20">
        <v>0</v>
      </c>
      <c r="CG20">
        <v>0</v>
      </c>
      <c r="CH20">
        <v>9986</v>
      </c>
      <c r="CI20">
        <v>0</v>
      </c>
      <c r="CJ20">
        <v>235.28989999999999</v>
      </c>
      <c r="CK20">
        <v>1200.0250000000001</v>
      </c>
      <c r="CL20">
        <v>0.99201240000000002</v>
      </c>
      <c r="CM20">
        <v>7.9876619999999995E-3</v>
      </c>
      <c r="CN20">
        <v>0</v>
      </c>
      <c r="CO20">
        <v>606.07719999999995</v>
      </c>
      <c r="CP20">
        <v>5.0007400000000004</v>
      </c>
      <c r="CQ20">
        <v>7880.57</v>
      </c>
      <c r="CR20">
        <v>10013.42</v>
      </c>
      <c r="CS20">
        <v>49.375</v>
      </c>
      <c r="CT20">
        <v>51.212200000000003</v>
      </c>
      <c r="CU20">
        <v>50.587200000000003</v>
      </c>
      <c r="CV20">
        <v>51.305799999999998</v>
      </c>
      <c r="CW20">
        <v>52.049599999999998</v>
      </c>
      <c r="CX20">
        <v>1185.4749999999999</v>
      </c>
      <c r="CY20">
        <v>9.5500000000000007</v>
      </c>
      <c r="CZ20">
        <v>0</v>
      </c>
      <c r="DA20">
        <v>1691283413.5</v>
      </c>
      <c r="DB20">
        <v>0</v>
      </c>
      <c r="DC20">
        <v>606.05544444444502</v>
      </c>
      <c r="DD20">
        <v>0.18166674257690699</v>
      </c>
      <c r="DE20">
        <v>-33.250000255388898</v>
      </c>
      <c r="DF20">
        <v>7880.4788888888897</v>
      </c>
      <c r="DG20">
        <v>5</v>
      </c>
      <c r="DH20">
        <v>0</v>
      </c>
      <c r="DI20" t="s">
        <v>281</v>
      </c>
      <c r="DJ20">
        <v>1690363606.5999999</v>
      </c>
      <c r="DK20">
        <v>1690363604.5999999</v>
      </c>
      <c r="DL20">
        <v>0</v>
      </c>
      <c r="DM20">
        <v>-0.38</v>
      </c>
      <c r="DN20">
        <v>3.5999999999999997E-2</v>
      </c>
      <c r="DO20">
        <v>-1.6020000000000001</v>
      </c>
      <c r="DP20">
        <v>-0.24099999999999999</v>
      </c>
      <c r="DQ20">
        <v>437</v>
      </c>
      <c r="DR20">
        <v>22</v>
      </c>
      <c r="DS20">
        <v>2.23</v>
      </c>
      <c r="DT20">
        <v>0.73</v>
      </c>
      <c r="DU20">
        <v>149.998903225806</v>
      </c>
      <c r="DV20">
        <v>9.9822580645103701E-2</v>
      </c>
      <c r="DW20">
        <v>3.5933051403165502E-2</v>
      </c>
      <c r="DX20">
        <v>-1</v>
      </c>
      <c r="DY20">
        <v>0</v>
      </c>
      <c r="DZ20">
        <v>0</v>
      </c>
      <c r="EA20" t="s">
        <v>282</v>
      </c>
      <c r="EB20">
        <v>100</v>
      </c>
      <c r="EC20">
        <v>100</v>
      </c>
      <c r="ED20">
        <v>-1.6040000000000001</v>
      </c>
      <c r="EE20">
        <v>-0.24099999999999999</v>
      </c>
      <c r="EF20">
        <v>-1.6801518254971</v>
      </c>
      <c r="EG20">
        <v>7.7972607418654298E-4</v>
      </c>
      <c r="EH20">
        <v>-1.5494783076465601E-6</v>
      </c>
      <c r="EI20">
        <v>3.9919084007867502E-10</v>
      </c>
      <c r="EJ20">
        <v>-0.24099999999999999</v>
      </c>
      <c r="EK20">
        <v>0</v>
      </c>
      <c r="EL20">
        <v>0</v>
      </c>
      <c r="EM20">
        <v>0</v>
      </c>
      <c r="EN20">
        <v>12</v>
      </c>
      <c r="EO20">
        <v>2206</v>
      </c>
      <c r="EP20">
        <v>-1</v>
      </c>
      <c r="EQ20">
        <v>-1</v>
      </c>
      <c r="ER20">
        <v>15330.1</v>
      </c>
      <c r="ES20">
        <v>15330.2</v>
      </c>
      <c r="ET20">
        <v>2</v>
      </c>
      <c r="EU20">
        <v>549.33000000000004</v>
      </c>
      <c r="EV20">
        <v>461.88299999999998</v>
      </c>
      <c r="EW20">
        <v>35.563499999999998</v>
      </c>
      <c r="EX20">
        <v>35.111600000000003</v>
      </c>
      <c r="EY20">
        <v>30.000499999999999</v>
      </c>
      <c r="EZ20">
        <v>34.820500000000003</v>
      </c>
      <c r="FA20">
        <v>34.976399999999998</v>
      </c>
      <c r="FB20">
        <v>9.5771899999999999</v>
      </c>
      <c r="FC20">
        <v>-30</v>
      </c>
      <c r="FD20">
        <v>-30</v>
      </c>
      <c r="FE20">
        <v>-999.9</v>
      </c>
      <c r="FF20">
        <v>150</v>
      </c>
      <c r="FG20">
        <v>0</v>
      </c>
      <c r="FH20">
        <v>94.857200000000006</v>
      </c>
      <c r="FI20">
        <v>99.5458</v>
      </c>
    </row>
    <row r="21" spans="1:165" x14ac:dyDescent="0.15">
      <c r="A21">
        <v>5</v>
      </c>
      <c r="B21">
        <v>1691283534.5999999</v>
      </c>
      <c r="C21">
        <v>482.09999990463302</v>
      </c>
      <c r="D21" t="s">
        <v>289</v>
      </c>
      <c r="E21" t="s">
        <v>290</v>
      </c>
      <c r="F21" t="s">
        <v>309</v>
      </c>
      <c r="G21">
        <v>1691283531.8499999</v>
      </c>
      <c r="H21">
        <f t="shared" si="0"/>
        <v>5.5065576159966838E-3</v>
      </c>
      <c r="I21">
        <f t="shared" si="1"/>
        <v>13.122415379905577</v>
      </c>
      <c r="J21">
        <f t="shared" si="2"/>
        <v>83.690809999999999</v>
      </c>
      <c r="K21">
        <f t="shared" si="3"/>
        <v>2.7978565052982218</v>
      </c>
      <c r="L21">
        <f t="shared" si="4"/>
        <v>0.27922222492961934</v>
      </c>
      <c r="M21">
        <f t="shared" si="5"/>
        <v>8.3522275463770512</v>
      </c>
      <c r="N21">
        <f t="shared" si="6"/>
        <v>0.27610952557745794</v>
      </c>
      <c r="O21">
        <f t="shared" si="7"/>
        <v>2.9192692909202025</v>
      </c>
      <c r="P21">
        <f t="shared" si="8"/>
        <v>0.26237836529899072</v>
      </c>
      <c r="Q21">
        <f t="shared" si="9"/>
        <v>0.16516324618313907</v>
      </c>
      <c r="R21">
        <f t="shared" si="10"/>
        <v>192.05652987274428</v>
      </c>
      <c r="S21">
        <f t="shared" si="11"/>
        <v>36.373085150891782</v>
      </c>
      <c r="T21">
        <f t="shared" si="12"/>
        <v>36.373085150891782</v>
      </c>
      <c r="U21">
        <f t="shared" si="13"/>
        <v>6.0923122890494374</v>
      </c>
      <c r="V21">
        <f t="shared" si="14"/>
        <v>66.285021518247618</v>
      </c>
      <c r="W21">
        <f t="shared" si="15"/>
        <v>4.1048341041115188</v>
      </c>
      <c r="X21">
        <f t="shared" si="16"/>
        <v>6.1927023784423127</v>
      </c>
      <c r="Y21">
        <f t="shared" si="17"/>
        <v>1.9874781849379186</v>
      </c>
      <c r="Z21">
        <f t="shared" si="18"/>
        <v>-242.83919086545376</v>
      </c>
      <c r="AA21">
        <f t="shared" si="19"/>
        <v>46.964043140338632</v>
      </c>
      <c r="AB21">
        <f t="shared" si="20"/>
        <v>3.8131018671759298</v>
      </c>
      <c r="AC21">
        <f t="shared" si="21"/>
        <v>-5.5159851949184713E-3</v>
      </c>
      <c r="AD21">
        <v>0</v>
      </c>
      <c r="AE21">
        <v>0</v>
      </c>
      <c r="AF21">
        <f t="shared" si="22"/>
        <v>1</v>
      </c>
      <c r="AG21">
        <f t="shared" si="23"/>
        <v>0</v>
      </c>
      <c r="AH21">
        <f t="shared" si="24"/>
        <v>50932.796152544171</v>
      </c>
      <c r="AI21" t="s">
        <v>279</v>
      </c>
      <c r="AJ21" t="s">
        <v>279</v>
      </c>
      <c r="AK21">
        <v>0</v>
      </c>
      <c r="AL21">
        <v>0</v>
      </c>
      <c r="AM21">
        <f t="shared" si="25"/>
        <v>0</v>
      </c>
      <c r="AN21" t="e">
        <f t="shared" si="26"/>
        <v>#DIV/0!</v>
      </c>
      <c r="AO21">
        <v>0</v>
      </c>
      <c r="AP21" t="s">
        <v>279</v>
      </c>
      <c r="AQ21" t="s">
        <v>279</v>
      </c>
      <c r="AR21">
        <v>0</v>
      </c>
      <c r="AS21">
        <v>0</v>
      </c>
      <c r="AT21" t="e">
        <f t="shared" si="27"/>
        <v>#DIV/0!</v>
      </c>
      <c r="AU21">
        <v>0.5</v>
      </c>
      <c r="AV21">
        <f t="shared" si="28"/>
        <v>1008.2898598233255</v>
      </c>
      <c r="AW21">
        <f t="shared" si="29"/>
        <v>13.122415379905577</v>
      </c>
      <c r="AX21" t="e">
        <f t="shared" si="30"/>
        <v>#DIV/0!</v>
      </c>
      <c r="AY21" t="e">
        <f t="shared" si="31"/>
        <v>#DIV/0!</v>
      </c>
      <c r="AZ21">
        <f t="shared" si="32"/>
        <v>1.3014526777255215E-2</v>
      </c>
      <c r="BA21" t="e">
        <f t="shared" si="33"/>
        <v>#DIV/0!</v>
      </c>
      <c r="BB21" t="s">
        <v>279</v>
      </c>
      <c r="BC21">
        <v>0</v>
      </c>
      <c r="BD21">
        <f t="shared" si="34"/>
        <v>0</v>
      </c>
      <c r="BE21" t="e">
        <f t="shared" si="35"/>
        <v>#DIV/0!</v>
      </c>
      <c r="BF21" t="e">
        <f t="shared" si="36"/>
        <v>#DIV/0!</v>
      </c>
      <c r="BG21" t="e">
        <f t="shared" si="37"/>
        <v>#DIV/0!</v>
      </c>
      <c r="BH21" t="e">
        <f t="shared" si="38"/>
        <v>#DIV/0!</v>
      </c>
      <c r="BI21" t="e">
        <f t="shared" si="39"/>
        <v>#DIV/0!</v>
      </c>
      <c r="BJ21" t="e">
        <f t="shared" si="40"/>
        <v>#DIV/0!</v>
      </c>
      <c r="BK21">
        <f t="shared" si="41"/>
        <v>1200.0039999999999</v>
      </c>
      <c r="BL21">
        <f t="shared" si="42"/>
        <v>1008.2898598233255</v>
      </c>
      <c r="BM21">
        <f t="shared" si="43"/>
        <v>0.84023874905694118</v>
      </c>
      <c r="BN21">
        <f t="shared" si="44"/>
        <v>0.19047749811388245</v>
      </c>
      <c r="BO21">
        <v>6</v>
      </c>
      <c r="BP21">
        <v>0.5</v>
      </c>
      <c r="BQ21" t="s">
        <v>280</v>
      </c>
      <c r="BR21">
        <v>2</v>
      </c>
      <c r="BS21">
        <v>1691283531.8499999</v>
      </c>
      <c r="BT21">
        <v>83.690809999999999</v>
      </c>
      <c r="BU21">
        <v>99.991010000000003</v>
      </c>
      <c r="BV21">
        <v>41.131169999999997</v>
      </c>
      <c r="BW21">
        <v>34.794980000000002</v>
      </c>
      <c r="BX21">
        <v>85.315489999999997</v>
      </c>
      <c r="BY21">
        <v>41.372169999999997</v>
      </c>
      <c r="BZ21">
        <v>499.99130000000002</v>
      </c>
      <c r="CA21">
        <v>99.736779999999996</v>
      </c>
      <c r="CB21">
        <v>6.184241E-2</v>
      </c>
      <c r="CC21">
        <v>36.671489999999999</v>
      </c>
      <c r="CD21">
        <v>35.924329999999998</v>
      </c>
      <c r="CE21">
        <v>999.9</v>
      </c>
      <c r="CF21">
        <v>0</v>
      </c>
      <c r="CG21">
        <v>0</v>
      </c>
      <c r="CH21">
        <v>9967.75</v>
      </c>
      <c r="CI21">
        <v>0</v>
      </c>
      <c r="CJ21">
        <v>271.35070000000002</v>
      </c>
      <c r="CK21">
        <v>1200.0039999999999</v>
      </c>
      <c r="CL21">
        <v>0.99200960000000005</v>
      </c>
      <c r="CM21">
        <v>7.9902380000000002E-3</v>
      </c>
      <c r="CN21">
        <v>0</v>
      </c>
      <c r="CO21">
        <v>606.0335</v>
      </c>
      <c r="CP21">
        <v>5.0007400000000004</v>
      </c>
      <c r="CQ21">
        <v>7866.9459999999999</v>
      </c>
      <c r="CR21">
        <v>10013.19</v>
      </c>
      <c r="CS21">
        <v>48.875</v>
      </c>
      <c r="CT21">
        <v>50.587200000000003</v>
      </c>
      <c r="CU21">
        <v>50.037199999999999</v>
      </c>
      <c r="CV21">
        <v>50.375</v>
      </c>
      <c r="CW21">
        <v>51.5</v>
      </c>
      <c r="CX21">
        <v>1185.454</v>
      </c>
      <c r="CY21">
        <v>9.5500000000000007</v>
      </c>
      <c r="CZ21">
        <v>0</v>
      </c>
      <c r="DA21">
        <v>1691283534.0999999</v>
      </c>
      <c r="DB21">
        <v>0</v>
      </c>
      <c r="DC21">
        <v>606.04177777777795</v>
      </c>
      <c r="DD21">
        <v>2.7516666720855198</v>
      </c>
      <c r="DE21">
        <v>-34.483333502115897</v>
      </c>
      <c r="DF21">
        <v>7866.9644444444502</v>
      </c>
      <c r="DG21">
        <v>5</v>
      </c>
      <c r="DH21">
        <v>0</v>
      </c>
      <c r="DI21" t="s">
        <v>281</v>
      </c>
      <c r="DJ21">
        <v>1690363606.5999999</v>
      </c>
      <c r="DK21">
        <v>1690363604.5999999</v>
      </c>
      <c r="DL21">
        <v>0</v>
      </c>
      <c r="DM21">
        <v>-0.38</v>
      </c>
      <c r="DN21">
        <v>3.5999999999999997E-2</v>
      </c>
      <c r="DO21">
        <v>-1.6020000000000001</v>
      </c>
      <c r="DP21">
        <v>-0.24099999999999999</v>
      </c>
      <c r="DQ21">
        <v>437</v>
      </c>
      <c r="DR21">
        <v>22</v>
      </c>
      <c r="DS21">
        <v>2.23</v>
      </c>
      <c r="DT21">
        <v>0.73</v>
      </c>
      <c r="DU21">
        <v>99.996399999999994</v>
      </c>
      <c r="DV21">
        <v>1.9790322580357601E-2</v>
      </c>
      <c r="DW21">
        <v>2.4652121547124001E-2</v>
      </c>
      <c r="DX21">
        <v>-1</v>
      </c>
      <c r="DY21">
        <v>0</v>
      </c>
      <c r="DZ21">
        <v>0</v>
      </c>
      <c r="EA21" t="s">
        <v>282</v>
      </c>
      <c r="EB21">
        <v>100</v>
      </c>
      <c r="EC21">
        <v>100</v>
      </c>
      <c r="ED21">
        <v>-1.625</v>
      </c>
      <c r="EE21">
        <v>-0.24099999999999999</v>
      </c>
      <c r="EF21">
        <v>-1.6801518254971</v>
      </c>
      <c r="EG21">
        <v>7.7972607418654298E-4</v>
      </c>
      <c r="EH21">
        <v>-1.5494783076465601E-6</v>
      </c>
      <c r="EI21">
        <v>3.9919084007867502E-10</v>
      </c>
      <c r="EJ21">
        <v>-0.24099999999999999</v>
      </c>
      <c r="EK21">
        <v>0</v>
      </c>
      <c r="EL21">
        <v>0</v>
      </c>
      <c r="EM21">
        <v>0</v>
      </c>
      <c r="EN21">
        <v>12</v>
      </c>
      <c r="EO21">
        <v>2206</v>
      </c>
      <c r="EP21">
        <v>-1</v>
      </c>
      <c r="EQ21">
        <v>-1</v>
      </c>
      <c r="ER21">
        <v>15332.1</v>
      </c>
      <c r="ES21">
        <v>15332.2</v>
      </c>
      <c r="ET21">
        <v>2</v>
      </c>
      <c r="EU21">
        <v>549.51700000000005</v>
      </c>
      <c r="EV21">
        <v>460.99799999999999</v>
      </c>
      <c r="EW21">
        <v>35.714700000000001</v>
      </c>
      <c r="EX21">
        <v>35.1828</v>
      </c>
      <c r="EY21">
        <v>30.0001</v>
      </c>
      <c r="EZ21">
        <v>34.909599999999998</v>
      </c>
      <c r="FA21">
        <v>35.066699999999997</v>
      </c>
      <c r="FB21">
        <v>7.3910999999999998</v>
      </c>
      <c r="FC21">
        <v>-30</v>
      </c>
      <c r="FD21">
        <v>-30</v>
      </c>
      <c r="FE21">
        <v>-999.9</v>
      </c>
      <c r="FF21">
        <v>100</v>
      </c>
      <c r="FG21">
        <v>0</v>
      </c>
      <c r="FH21">
        <v>94.819299999999998</v>
      </c>
      <c r="FI21">
        <v>99.537099999999995</v>
      </c>
    </row>
    <row r="22" spans="1:165" x14ac:dyDescent="0.15">
      <c r="A22">
        <v>6</v>
      </c>
      <c r="B22">
        <v>1691283655.0999999</v>
      </c>
      <c r="C22">
        <v>602.59999990463302</v>
      </c>
      <c r="D22" t="s">
        <v>291</v>
      </c>
      <c r="E22" t="s">
        <v>292</v>
      </c>
      <c r="F22" t="s">
        <v>309</v>
      </c>
      <c r="G22">
        <v>1691283652.3499999</v>
      </c>
      <c r="H22">
        <f t="shared" si="0"/>
        <v>6.0193503651767618E-3</v>
      </c>
      <c r="I22">
        <f t="shared" si="1"/>
        <v>7.2568609855295172</v>
      </c>
      <c r="J22">
        <f t="shared" si="2"/>
        <v>40.979640000000003</v>
      </c>
      <c r="K22">
        <f t="shared" si="3"/>
        <v>2.1214099119685987</v>
      </c>
      <c r="L22">
        <f t="shared" si="4"/>
        <v>0.21172047306236019</v>
      </c>
      <c r="M22">
        <f t="shared" si="5"/>
        <v>4.0898407788968818</v>
      </c>
      <c r="N22">
        <f t="shared" si="6"/>
        <v>0.31990570747735042</v>
      </c>
      <c r="O22">
        <f t="shared" si="7"/>
        <v>2.9249016059937119</v>
      </c>
      <c r="P22">
        <f t="shared" si="8"/>
        <v>0.30166089898017534</v>
      </c>
      <c r="Q22">
        <f t="shared" si="9"/>
        <v>0.1900905195388245</v>
      </c>
      <c r="R22">
        <f t="shared" si="10"/>
        <v>192.04663467979574</v>
      </c>
      <c r="S22">
        <f t="shared" si="11"/>
        <v>36.378094783401906</v>
      </c>
      <c r="T22">
        <f t="shared" si="12"/>
        <v>36.378094783401906</v>
      </c>
      <c r="U22">
        <f t="shared" si="13"/>
        <v>6.0939859049724969</v>
      </c>
      <c r="V22">
        <f t="shared" si="14"/>
        <v>67.399894558977678</v>
      </c>
      <c r="W22">
        <f t="shared" si="15"/>
        <v>4.2052944653678042</v>
      </c>
      <c r="X22">
        <f t="shared" si="16"/>
        <v>6.2393190566314587</v>
      </c>
      <c r="Y22">
        <f t="shared" si="17"/>
        <v>1.8886914396046928</v>
      </c>
      <c r="Z22">
        <f t="shared" si="18"/>
        <v>-265.45335110429522</v>
      </c>
      <c r="AA22">
        <f t="shared" si="19"/>
        <v>67.889933872200515</v>
      </c>
      <c r="AB22">
        <f t="shared" si="20"/>
        <v>5.5052933495111667</v>
      </c>
      <c r="AC22">
        <f t="shared" si="21"/>
        <v>-1.1489202787799968E-2</v>
      </c>
      <c r="AD22">
        <v>0</v>
      </c>
      <c r="AE22">
        <v>0</v>
      </c>
      <c r="AF22">
        <f t="shared" si="22"/>
        <v>1</v>
      </c>
      <c r="AG22">
        <f t="shared" si="23"/>
        <v>0</v>
      </c>
      <c r="AH22">
        <f t="shared" si="24"/>
        <v>51067.621014369513</v>
      </c>
      <c r="AI22" t="s">
        <v>279</v>
      </c>
      <c r="AJ22" t="s">
        <v>279</v>
      </c>
      <c r="AK22">
        <v>0</v>
      </c>
      <c r="AL22">
        <v>0</v>
      </c>
      <c r="AM22">
        <f t="shared" si="25"/>
        <v>0</v>
      </c>
      <c r="AN22" t="e">
        <f t="shared" si="26"/>
        <v>#DIV/0!</v>
      </c>
      <c r="AO22">
        <v>0</v>
      </c>
      <c r="AP22" t="s">
        <v>279</v>
      </c>
      <c r="AQ22" t="s">
        <v>279</v>
      </c>
      <c r="AR22">
        <v>0</v>
      </c>
      <c r="AS22">
        <v>0</v>
      </c>
      <c r="AT22" t="e">
        <f t="shared" si="27"/>
        <v>#DIV/0!</v>
      </c>
      <c r="AU22">
        <v>0.5</v>
      </c>
      <c r="AV22">
        <f t="shared" si="28"/>
        <v>1008.2377798233165</v>
      </c>
      <c r="AW22">
        <f t="shared" si="29"/>
        <v>7.2568609855295172</v>
      </c>
      <c r="AX22" t="e">
        <f t="shared" si="30"/>
        <v>#DIV/0!</v>
      </c>
      <c r="AY22" t="e">
        <f t="shared" si="31"/>
        <v>#DIV/0!</v>
      </c>
      <c r="AZ22">
        <f t="shared" si="32"/>
        <v>7.197568996870172E-3</v>
      </c>
      <c r="BA22" t="e">
        <f t="shared" si="33"/>
        <v>#DIV/0!</v>
      </c>
      <c r="BB22" t="s">
        <v>279</v>
      </c>
      <c r="BC22">
        <v>0</v>
      </c>
      <c r="BD22">
        <f t="shared" si="34"/>
        <v>0</v>
      </c>
      <c r="BE22" t="e">
        <f t="shared" si="35"/>
        <v>#DIV/0!</v>
      </c>
      <c r="BF22" t="e">
        <f t="shared" si="36"/>
        <v>#DIV/0!</v>
      </c>
      <c r="BG22" t="e">
        <f t="shared" si="37"/>
        <v>#DIV/0!</v>
      </c>
      <c r="BH22" t="e">
        <f t="shared" si="38"/>
        <v>#DIV/0!</v>
      </c>
      <c r="BI22" t="e">
        <f t="shared" si="39"/>
        <v>#DIV/0!</v>
      </c>
      <c r="BJ22" t="e">
        <f t="shared" si="40"/>
        <v>#DIV/0!</v>
      </c>
      <c r="BK22">
        <f t="shared" si="41"/>
        <v>1199.942</v>
      </c>
      <c r="BL22">
        <f t="shared" si="42"/>
        <v>1008.2377798233165</v>
      </c>
      <c r="BM22">
        <f t="shared" si="43"/>
        <v>0.84023876139289777</v>
      </c>
      <c r="BN22">
        <f t="shared" si="44"/>
        <v>0.19047752278579561</v>
      </c>
      <c r="BO22">
        <v>6</v>
      </c>
      <c r="BP22">
        <v>0.5</v>
      </c>
      <c r="BQ22" t="s">
        <v>280</v>
      </c>
      <c r="BR22">
        <v>2</v>
      </c>
      <c r="BS22">
        <v>1691283652.3499999</v>
      </c>
      <c r="BT22">
        <v>40.979640000000003</v>
      </c>
      <c r="BU22">
        <v>49.983969999999999</v>
      </c>
      <c r="BV22">
        <v>42.136470000000003</v>
      </c>
      <c r="BW22">
        <v>35.21754</v>
      </c>
      <c r="BX22">
        <v>42.629339999999999</v>
      </c>
      <c r="BY22">
        <v>42.377470000000002</v>
      </c>
      <c r="BZ22">
        <v>499.99489999999997</v>
      </c>
      <c r="CA22">
        <v>99.740260000000006</v>
      </c>
      <c r="CB22">
        <v>6.1514220000000001E-2</v>
      </c>
      <c r="CC22">
        <v>36.808630000000001</v>
      </c>
      <c r="CD22">
        <v>36.037520000000001</v>
      </c>
      <c r="CE22">
        <v>999.9</v>
      </c>
      <c r="CF22">
        <v>0</v>
      </c>
      <c r="CG22">
        <v>0</v>
      </c>
      <c r="CH22">
        <v>9999.5</v>
      </c>
      <c r="CI22">
        <v>0</v>
      </c>
      <c r="CJ22">
        <v>254.999</v>
      </c>
      <c r="CK22">
        <v>1199.942</v>
      </c>
      <c r="CL22">
        <v>0.99200920000000004</v>
      </c>
      <c r="CM22">
        <v>7.9906060000000008E-3</v>
      </c>
      <c r="CN22">
        <v>0</v>
      </c>
      <c r="CO22">
        <v>615.92219999999998</v>
      </c>
      <c r="CP22">
        <v>5.0007400000000004</v>
      </c>
      <c r="CQ22">
        <v>7981.53</v>
      </c>
      <c r="CR22">
        <v>10012.68</v>
      </c>
      <c r="CS22">
        <v>48.5</v>
      </c>
      <c r="CT22">
        <v>50.311999999999998</v>
      </c>
      <c r="CU22">
        <v>49.668399999999998</v>
      </c>
      <c r="CV22">
        <v>50.061999999999998</v>
      </c>
      <c r="CW22">
        <v>51.180799999999998</v>
      </c>
      <c r="CX22">
        <v>1185.3920000000001</v>
      </c>
      <c r="CY22">
        <v>9.5500000000000007</v>
      </c>
      <c r="CZ22">
        <v>0</v>
      </c>
      <c r="DA22">
        <v>1691283654.7</v>
      </c>
      <c r="DB22">
        <v>0</v>
      </c>
      <c r="DC22">
        <v>615.91566666666699</v>
      </c>
      <c r="DD22">
        <v>0.175000202105875</v>
      </c>
      <c r="DE22">
        <v>-16.8666669186705</v>
      </c>
      <c r="DF22">
        <v>7981.6655555555599</v>
      </c>
      <c r="DG22">
        <v>5</v>
      </c>
      <c r="DH22">
        <v>0</v>
      </c>
      <c r="DI22" t="s">
        <v>281</v>
      </c>
      <c r="DJ22">
        <v>1690363606.5999999</v>
      </c>
      <c r="DK22">
        <v>1690363604.5999999</v>
      </c>
      <c r="DL22">
        <v>0</v>
      </c>
      <c r="DM22">
        <v>-0.38</v>
      </c>
      <c r="DN22">
        <v>3.5999999999999997E-2</v>
      </c>
      <c r="DO22">
        <v>-1.6020000000000001</v>
      </c>
      <c r="DP22">
        <v>-0.24099999999999999</v>
      </c>
      <c r="DQ22">
        <v>437</v>
      </c>
      <c r="DR22">
        <v>22</v>
      </c>
      <c r="DS22">
        <v>2.23</v>
      </c>
      <c r="DT22">
        <v>0.73</v>
      </c>
      <c r="DU22">
        <v>49.9987967741936</v>
      </c>
      <c r="DV22">
        <v>-9.15774193548861E-2</v>
      </c>
      <c r="DW22">
        <v>2.7990787469139699E-2</v>
      </c>
      <c r="DX22">
        <v>-1</v>
      </c>
      <c r="DY22">
        <v>0</v>
      </c>
      <c r="DZ22">
        <v>0</v>
      </c>
      <c r="EA22" t="s">
        <v>282</v>
      </c>
      <c r="EB22">
        <v>100</v>
      </c>
      <c r="EC22">
        <v>100</v>
      </c>
      <c r="ED22">
        <v>-1.65</v>
      </c>
      <c r="EE22">
        <v>-0.24099999999999999</v>
      </c>
      <c r="EF22">
        <v>-1.6801518254971</v>
      </c>
      <c r="EG22">
        <v>7.7972607418654298E-4</v>
      </c>
      <c r="EH22">
        <v>-1.5494783076465601E-6</v>
      </c>
      <c r="EI22">
        <v>3.9919084007867502E-10</v>
      </c>
      <c r="EJ22">
        <v>-0.24099999999999999</v>
      </c>
      <c r="EK22">
        <v>0</v>
      </c>
      <c r="EL22">
        <v>0</v>
      </c>
      <c r="EM22">
        <v>0</v>
      </c>
      <c r="EN22">
        <v>12</v>
      </c>
      <c r="EO22">
        <v>2206</v>
      </c>
      <c r="EP22">
        <v>-1</v>
      </c>
      <c r="EQ22">
        <v>-1</v>
      </c>
      <c r="ER22">
        <v>15334.1</v>
      </c>
      <c r="ES22">
        <v>15334.2</v>
      </c>
      <c r="ET22">
        <v>2</v>
      </c>
      <c r="EU22">
        <v>550.10299999999995</v>
      </c>
      <c r="EV22">
        <v>460.267</v>
      </c>
      <c r="EW22">
        <v>35.860199999999999</v>
      </c>
      <c r="EX22">
        <v>35.256999999999998</v>
      </c>
      <c r="EY22">
        <v>30.000399999999999</v>
      </c>
      <c r="EZ22">
        <v>34.989100000000001</v>
      </c>
      <c r="FA22">
        <v>35.148899999999998</v>
      </c>
      <c r="FB22">
        <v>5.2145900000000003</v>
      </c>
      <c r="FC22">
        <v>-30</v>
      </c>
      <c r="FD22">
        <v>-30</v>
      </c>
      <c r="FE22">
        <v>-999.9</v>
      </c>
      <c r="FF22">
        <v>50</v>
      </c>
      <c r="FG22">
        <v>0</v>
      </c>
      <c r="FH22">
        <v>94.770300000000006</v>
      </c>
      <c r="FI22">
        <v>99.526700000000005</v>
      </c>
    </row>
    <row r="23" spans="1:165" x14ac:dyDescent="0.15">
      <c r="A23">
        <v>7</v>
      </c>
      <c r="B23">
        <v>1691283775.5999999</v>
      </c>
      <c r="C23">
        <v>723.09999990463302</v>
      </c>
      <c r="D23" t="s">
        <v>293</v>
      </c>
      <c r="E23" t="s">
        <v>294</v>
      </c>
      <c r="F23" t="s">
        <v>309</v>
      </c>
      <c r="G23">
        <v>1691283772.8499999</v>
      </c>
      <c r="H23">
        <f t="shared" si="0"/>
        <v>6.2921680359138673E-3</v>
      </c>
      <c r="I23">
        <f t="shared" si="1"/>
        <v>3.9550143240329421</v>
      </c>
      <c r="J23">
        <f t="shared" si="2"/>
        <v>20.095269999999999</v>
      </c>
      <c r="K23">
        <f t="shared" si="3"/>
        <v>0.69678949931752587</v>
      </c>
      <c r="L23">
        <f t="shared" si="4"/>
        <v>6.9540388594676816E-2</v>
      </c>
      <c r="M23">
        <f t="shared" si="5"/>
        <v>2.0055309187117114</v>
      </c>
      <c r="N23">
        <f t="shared" si="6"/>
        <v>0.35047000441171872</v>
      </c>
      <c r="O23">
        <f t="shared" si="7"/>
        <v>2.9181347523479877</v>
      </c>
      <c r="P23">
        <f t="shared" si="8"/>
        <v>0.32865256745087351</v>
      </c>
      <c r="Q23">
        <f t="shared" si="9"/>
        <v>0.20725478420759341</v>
      </c>
      <c r="R23">
        <f t="shared" si="10"/>
        <v>192.05573187331296</v>
      </c>
      <c r="S23">
        <f t="shared" si="11"/>
        <v>36.321545149067745</v>
      </c>
      <c r="T23">
        <f t="shared" si="12"/>
        <v>36.321545149067745</v>
      </c>
      <c r="U23">
        <f t="shared" si="13"/>
        <v>6.0751169927937072</v>
      </c>
      <c r="V23">
        <f t="shared" si="14"/>
        <v>68.274363591159528</v>
      </c>
      <c r="W23">
        <f t="shared" si="15"/>
        <v>4.2633561333734473</v>
      </c>
      <c r="X23">
        <f t="shared" si="16"/>
        <v>6.2444465376539755</v>
      </c>
      <c r="Y23">
        <f t="shared" si="17"/>
        <v>1.8117608594202599</v>
      </c>
      <c r="Z23">
        <f t="shared" si="18"/>
        <v>-277.48461038380157</v>
      </c>
      <c r="AA23">
        <f t="shared" si="19"/>
        <v>78.993953979409923</v>
      </c>
      <c r="AB23">
        <f t="shared" si="20"/>
        <v>6.4192983117889231</v>
      </c>
      <c r="AC23">
        <f t="shared" si="21"/>
        <v>-1.5626219289742949E-2</v>
      </c>
      <c r="AD23">
        <v>0</v>
      </c>
      <c r="AE23">
        <v>0</v>
      </c>
      <c r="AF23">
        <f t="shared" si="22"/>
        <v>1</v>
      </c>
      <c r="AG23">
        <f t="shared" si="23"/>
        <v>0</v>
      </c>
      <c r="AH23">
        <f t="shared" si="24"/>
        <v>50876.18008281845</v>
      </c>
      <c r="AI23" t="s">
        <v>279</v>
      </c>
      <c r="AJ23" t="s">
        <v>279</v>
      </c>
      <c r="AK23">
        <v>0</v>
      </c>
      <c r="AL23">
        <v>0</v>
      </c>
      <c r="AM23">
        <f t="shared" si="25"/>
        <v>0</v>
      </c>
      <c r="AN23" t="e">
        <f t="shared" si="26"/>
        <v>#DIV/0!</v>
      </c>
      <c r="AO23">
        <v>0</v>
      </c>
      <c r="AP23" t="s">
        <v>279</v>
      </c>
      <c r="AQ23" t="s">
        <v>279</v>
      </c>
      <c r="AR23">
        <v>0</v>
      </c>
      <c r="AS23">
        <v>0</v>
      </c>
      <c r="AT23" t="e">
        <f t="shared" si="27"/>
        <v>#DIV/0!</v>
      </c>
      <c r="AU23">
        <v>0.5</v>
      </c>
      <c r="AV23">
        <f t="shared" si="28"/>
        <v>1008.285659823325</v>
      </c>
      <c r="AW23">
        <f t="shared" si="29"/>
        <v>3.9550143240329421</v>
      </c>
      <c r="AX23" t="e">
        <f t="shared" si="30"/>
        <v>#DIV/0!</v>
      </c>
      <c r="AY23" t="e">
        <f t="shared" si="31"/>
        <v>#DIV/0!</v>
      </c>
      <c r="AZ23">
        <f t="shared" si="32"/>
        <v>3.9225137097813655E-3</v>
      </c>
      <c r="BA23" t="e">
        <f t="shared" si="33"/>
        <v>#DIV/0!</v>
      </c>
      <c r="BB23" t="s">
        <v>279</v>
      </c>
      <c r="BC23">
        <v>0</v>
      </c>
      <c r="BD23">
        <f t="shared" si="34"/>
        <v>0</v>
      </c>
      <c r="BE23" t="e">
        <f t="shared" si="35"/>
        <v>#DIV/0!</v>
      </c>
      <c r="BF23" t="e">
        <f t="shared" si="36"/>
        <v>#DIV/0!</v>
      </c>
      <c r="BG23" t="e">
        <f t="shared" si="37"/>
        <v>#DIV/0!</v>
      </c>
      <c r="BH23" t="e">
        <f t="shared" si="38"/>
        <v>#DIV/0!</v>
      </c>
      <c r="BI23" t="e">
        <f t="shared" si="39"/>
        <v>#DIV/0!</v>
      </c>
      <c r="BJ23" t="e">
        <f t="shared" si="40"/>
        <v>#DIV/0!</v>
      </c>
      <c r="BK23">
        <f t="shared" si="41"/>
        <v>1199.999</v>
      </c>
      <c r="BL23">
        <f t="shared" si="42"/>
        <v>1008.285659823325</v>
      </c>
      <c r="BM23">
        <f t="shared" si="43"/>
        <v>0.84023875005172921</v>
      </c>
      <c r="BN23">
        <f t="shared" si="44"/>
        <v>0.19047750010345835</v>
      </c>
      <c r="BO23">
        <v>6</v>
      </c>
      <c r="BP23">
        <v>0.5</v>
      </c>
      <c r="BQ23" t="s">
        <v>280</v>
      </c>
      <c r="BR23">
        <v>2</v>
      </c>
      <c r="BS23">
        <v>1691283772.8499999</v>
      </c>
      <c r="BT23">
        <v>20.095269999999999</v>
      </c>
      <c r="BU23">
        <v>24.99295</v>
      </c>
      <c r="BV23">
        <v>42.718510000000002</v>
      </c>
      <c r="BW23">
        <v>35.490560000000002</v>
      </c>
      <c r="BX23">
        <v>21.759170000000001</v>
      </c>
      <c r="BY23">
        <v>42.959510000000002</v>
      </c>
      <c r="BZ23">
        <v>500.00700000000001</v>
      </c>
      <c r="CA23">
        <v>99.739710000000002</v>
      </c>
      <c r="CB23">
        <v>6.1433189999999999E-2</v>
      </c>
      <c r="CC23">
        <v>36.823659999999997</v>
      </c>
      <c r="CD23">
        <v>35.984839999999998</v>
      </c>
      <c r="CE23">
        <v>999.9</v>
      </c>
      <c r="CF23">
        <v>0</v>
      </c>
      <c r="CG23">
        <v>0</v>
      </c>
      <c r="CH23">
        <v>9961</v>
      </c>
      <c r="CI23">
        <v>0</v>
      </c>
      <c r="CJ23">
        <v>805.84749999999997</v>
      </c>
      <c r="CK23">
        <v>1199.999</v>
      </c>
      <c r="CL23">
        <v>0.99200900000000003</v>
      </c>
      <c r="CM23">
        <v>7.9907899999999994E-3</v>
      </c>
      <c r="CN23">
        <v>0</v>
      </c>
      <c r="CO23">
        <v>629.95839999999998</v>
      </c>
      <c r="CP23">
        <v>5.0007400000000004</v>
      </c>
      <c r="CQ23">
        <v>8150.951</v>
      </c>
      <c r="CR23">
        <v>10013.18</v>
      </c>
      <c r="CS23">
        <v>48.186999999999998</v>
      </c>
      <c r="CT23">
        <v>50</v>
      </c>
      <c r="CU23">
        <v>49.311999999999998</v>
      </c>
      <c r="CV23">
        <v>49.811999999999998</v>
      </c>
      <c r="CW23">
        <v>50.8874</v>
      </c>
      <c r="CX23">
        <v>1185.4490000000001</v>
      </c>
      <c r="CY23">
        <v>9.5500000000000007</v>
      </c>
      <c r="CZ23">
        <v>0</v>
      </c>
      <c r="DA23">
        <v>1691283775.3</v>
      </c>
      <c r="DB23">
        <v>0</v>
      </c>
      <c r="DC23">
        <v>629.91177777777796</v>
      </c>
      <c r="DD23">
        <v>-3.4333333034641802</v>
      </c>
      <c r="DE23">
        <v>-26.716666870618901</v>
      </c>
      <c r="DF23">
        <v>8150.8</v>
      </c>
      <c r="DG23">
        <v>5</v>
      </c>
      <c r="DH23">
        <v>0</v>
      </c>
      <c r="DI23" t="s">
        <v>281</v>
      </c>
      <c r="DJ23">
        <v>1690363606.5999999</v>
      </c>
      <c r="DK23">
        <v>1690363604.5999999</v>
      </c>
      <c r="DL23">
        <v>0</v>
      </c>
      <c r="DM23">
        <v>-0.38</v>
      </c>
      <c r="DN23">
        <v>3.5999999999999997E-2</v>
      </c>
      <c r="DO23">
        <v>-1.6020000000000001</v>
      </c>
      <c r="DP23">
        <v>-0.24099999999999999</v>
      </c>
      <c r="DQ23">
        <v>437</v>
      </c>
      <c r="DR23">
        <v>22</v>
      </c>
      <c r="DS23">
        <v>2.23</v>
      </c>
      <c r="DT23">
        <v>0.73</v>
      </c>
      <c r="DU23">
        <v>24.997138709677401</v>
      </c>
      <c r="DV23">
        <v>3.56080645160924E-2</v>
      </c>
      <c r="DW23">
        <v>2.0640340667033599E-2</v>
      </c>
      <c r="DX23">
        <v>-1</v>
      </c>
      <c r="DY23">
        <v>0</v>
      </c>
      <c r="DZ23">
        <v>0</v>
      </c>
      <c r="EA23" t="s">
        <v>282</v>
      </c>
      <c r="EB23">
        <v>100</v>
      </c>
      <c r="EC23">
        <v>100</v>
      </c>
      <c r="ED23">
        <v>-1.6639999999999999</v>
      </c>
      <c r="EE23">
        <v>-0.24099999999999999</v>
      </c>
      <c r="EF23">
        <v>-1.6801518254971</v>
      </c>
      <c r="EG23">
        <v>7.7972607418654298E-4</v>
      </c>
      <c r="EH23">
        <v>-1.5494783076465601E-6</v>
      </c>
      <c r="EI23">
        <v>3.9919084007867502E-10</v>
      </c>
      <c r="EJ23">
        <v>-0.24099999999999999</v>
      </c>
      <c r="EK23">
        <v>0</v>
      </c>
      <c r="EL23">
        <v>0</v>
      </c>
      <c r="EM23">
        <v>0</v>
      </c>
      <c r="EN23">
        <v>12</v>
      </c>
      <c r="EO23">
        <v>2206</v>
      </c>
      <c r="EP23">
        <v>-1</v>
      </c>
      <c r="EQ23">
        <v>-1</v>
      </c>
      <c r="ER23">
        <v>15336.1</v>
      </c>
      <c r="ES23">
        <v>15336.2</v>
      </c>
      <c r="ET23">
        <v>2</v>
      </c>
      <c r="EU23">
        <v>550.53899999999999</v>
      </c>
      <c r="EV23">
        <v>459.66</v>
      </c>
      <c r="EW23">
        <v>35.942900000000002</v>
      </c>
      <c r="EX23">
        <v>35.305599999999998</v>
      </c>
      <c r="EY23">
        <v>30.000299999999999</v>
      </c>
      <c r="EZ23">
        <v>35.049799999999998</v>
      </c>
      <c r="FA23">
        <v>35.209899999999998</v>
      </c>
      <c r="FB23">
        <v>4.14168</v>
      </c>
      <c r="FC23">
        <v>-30</v>
      </c>
      <c r="FD23">
        <v>-30</v>
      </c>
      <c r="FE23">
        <v>-999.9</v>
      </c>
      <c r="FF23">
        <v>25</v>
      </c>
      <c r="FG23">
        <v>0</v>
      </c>
      <c r="FH23">
        <v>94.736900000000006</v>
      </c>
      <c r="FI23">
        <v>99.519099999999995</v>
      </c>
    </row>
    <row r="24" spans="1:165" x14ac:dyDescent="0.15">
      <c r="A24">
        <v>8</v>
      </c>
      <c r="B24">
        <v>1691283896.0999999</v>
      </c>
      <c r="C24">
        <v>843.59999990463302</v>
      </c>
      <c r="D24" t="s">
        <v>295</v>
      </c>
      <c r="E24" t="s">
        <v>296</v>
      </c>
      <c r="F24" t="s">
        <v>309</v>
      </c>
      <c r="G24">
        <v>1691283893.3499999</v>
      </c>
      <c r="H24">
        <f t="shared" si="0"/>
        <v>6.212017166088173E-3</v>
      </c>
      <c r="I24">
        <f t="shared" si="1"/>
        <v>38.872208169733</v>
      </c>
      <c r="J24">
        <f t="shared" si="2"/>
        <v>350.72640000000001</v>
      </c>
      <c r="K24">
        <f t="shared" si="3"/>
        <v>150.77655128117047</v>
      </c>
      <c r="L24">
        <f t="shared" si="4"/>
        <v>15.047877881016557</v>
      </c>
      <c r="M24">
        <f t="shared" si="5"/>
        <v>35.003374145404415</v>
      </c>
      <c r="N24">
        <f t="shared" si="6"/>
        <v>0.34141281402650436</v>
      </c>
      <c r="O24">
        <f t="shared" si="7"/>
        <v>2.9240389232443604</v>
      </c>
      <c r="P24">
        <f t="shared" si="8"/>
        <v>0.3207118156120356</v>
      </c>
      <c r="Q24">
        <f t="shared" si="9"/>
        <v>0.20220010617605896</v>
      </c>
      <c r="R24">
        <f t="shared" si="10"/>
        <v>192.05684907251688</v>
      </c>
      <c r="S24">
        <f t="shared" si="11"/>
        <v>36.437138585602952</v>
      </c>
      <c r="T24">
        <f t="shared" si="12"/>
        <v>36.437138585602952</v>
      </c>
      <c r="U24">
        <f t="shared" si="13"/>
        <v>6.1137413399667153</v>
      </c>
      <c r="V24">
        <f t="shared" si="14"/>
        <v>68.210857296225129</v>
      </c>
      <c r="W24">
        <f t="shared" si="15"/>
        <v>4.2812930332835162</v>
      </c>
      <c r="X24">
        <f t="shared" si="16"/>
        <v>6.2765565527065261</v>
      </c>
      <c r="Y24">
        <f t="shared" si="17"/>
        <v>1.8324483066831991</v>
      </c>
      <c r="Z24">
        <f t="shared" si="18"/>
        <v>-273.94995702448841</v>
      </c>
      <c r="AA24">
        <f t="shared" si="19"/>
        <v>75.730856767611328</v>
      </c>
      <c r="AB24">
        <f t="shared" si="20"/>
        <v>6.1479378795144699</v>
      </c>
      <c r="AC24">
        <f t="shared" si="21"/>
        <v>-1.431330484572868E-2</v>
      </c>
      <c r="AD24">
        <v>0</v>
      </c>
      <c r="AE24">
        <v>0</v>
      </c>
      <c r="AF24">
        <f t="shared" si="22"/>
        <v>1</v>
      </c>
      <c r="AG24">
        <f t="shared" si="23"/>
        <v>0</v>
      </c>
      <c r="AH24">
        <f t="shared" si="24"/>
        <v>51025.594294729934</v>
      </c>
      <c r="AI24" t="s">
        <v>279</v>
      </c>
      <c r="AJ24" t="s">
        <v>279</v>
      </c>
      <c r="AK24">
        <v>0</v>
      </c>
      <c r="AL24">
        <v>0</v>
      </c>
      <c r="AM24">
        <f t="shared" si="25"/>
        <v>0</v>
      </c>
      <c r="AN24" t="e">
        <f t="shared" si="26"/>
        <v>#DIV/0!</v>
      </c>
      <c r="AO24">
        <v>0</v>
      </c>
      <c r="AP24" t="s">
        <v>279</v>
      </c>
      <c r="AQ24" t="s">
        <v>279</v>
      </c>
      <c r="AR24">
        <v>0</v>
      </c>
      <c r="AS24">
        <v>0</v>
      </c>
      <c r="AT24" t="e">
        <f t="shared" si="27"/>
        <v>#DIV/0!</v>
      </c>
      <c r="AU24">
        <v>0.5</v>
      </c>
      <c r="AV24">
        <f t="shared" si="28"/>
        <v>1008.2915398233259</v>
      </c>
      <c r="AW24">
        <f t="shared" si="29"/>
        <v>38.872208169733</v>
      </c>
      <c r="AX24" t="e">
        <f t="shared" si="30"/>
        <v>#DIV/0!</v>
      </c>
      <c r="AY24" t="e">
        <f t="shared" si="31"/>
        <v>#DIV/0!</v>
      </c>
      <c r="AZ24">
        <f t="shared" si="32"/>
        <v>3.8552548181197903E-2</v>
      </c>
      <c r="BA24" t="e">
        <f t="shared" si="33"/>
        <v>#DIV/0!</v>
      </c>
      <c r="BB24" t="s">
        <v>279</v>
      </c>
      <c r="BC24">
        <v>0</v>
      </c>
      <c r="BD24">
        <f t="shared" si="34"/>
        <v>0</v>
      </c>
      <c r="BE24" t="e">
        <f t="shared" si="35"/>
        <v>#DIV/0!</v>
      </c>
      <c r="BF24" t="e">
        <f t="shared" si="36"/>
        <v>#DIV/0!</v>
      </c>
      <c r="BG24" t="e">
        <f t="shared" si="37"/>
        <v>#DIV/0!</v>
      </c>
      <c r="BH24" t="e">
        <f t="shared" si="38"/>
        <v>#DIV/0!</v>
      </c>
      <c r="BI24" t="e">
        <f t="shared" si="39"/>
        <v>#DIV/0!</v>
      </c>
      <c r="BJ24" t="e">
        <f t="shared" si="40"/>
        <v>#DIV/0!</v>
      </c>
      <c r="BK24">
        <f t="shared" si="41"/>
        <v>1200.0060000000001</v>
      </c>
      <c r="BL24">
        <f t="shared" si="42"/>
        <v>1008.2915398233259</v>
      </c>
      <c r="BM24">
        <f t="shared" si="43"/>
        <v>0.84023874865902826</v>
      </c>
      <c r="BN24">
        <f t="shared" si="44"/>
        <v>0.19047749731805674</v>
      </c>
      <c r="BO24">
        <v>6</v>
      </c>
      <c r="BP24">
        <v>0.5</v>
      </c>
      <c r="BQ24" t="s">
        <v>280</v>
      </c>
      <c r="BR24">
        <v>2</v>
      </c>
      <c r="BS24">
        <v>1691283893.3499999</v>
      </c>
      <c r="BT24">
        <v>350.72640000000001</v>
      </c>
      <c r="BU24">
        <v>399.983</v>
      </c>
      <c r="BV24">
        <v>42.897649999999999</v>
      </c>
      <c r="BW24">
        <v>35.763660000000002</v>
      </c>
      <c r="BX24">
        <v>352.30680000000001</v>
      </c>
      <c r="BY24">
        <v>43.138649999999998</v>
      </c>
      <c r="BZ24">
        <v>500.04579999999999</v>
      </c>
      <c r="CA24">
        <v>99.741050000000001</v>
      </c>
      <c r="CB24">
        <v>6.1457440000000002E-2</v>
      </c>
      <c r="CC24">
        <v>36.917540000000002</v>
      </c>
      <c r="CD24">
        <v>36.085140000000003</v>
      </c>
      <c r="CE24">
        <v>999.9</v>
      </c>
      <c r="CF24">
        <v>0</v>
      </c>
      <c r="CG24">
        <v>0</v>
      </c>
      <c r="CH24">
        <v>9994.5</v>
      </c>
      <c r="CI24">
        <v>0</v>
      </c>
      <c r="CJ24">
        <v>250.15270000000001</v>
      </c>
      <c r="CK24">
        <v>1200.0060000000001</v>
      </c>
      <c r="CL24">
        <v>0.99200880000000002</v>
      </c>
      <c r="CM24">
        <v>7.9909739999999996E-3</v>
      </c>
      <c r="CN24">
        <v>0</v>
      </c>
      <c r="CO24">
        <v>634.71310000000005</v>
      </c>
      <c r="CP24">
        <v>5.0007400000000004</v>
      </c>
      <c r="CQ24">
        <v>8212.2440000000006</v>
      </c>
      <c r="CR24">
        <v>10013.219999999999</v>
      </c>
      <c r="CS24">
        <v>48</v>
      </c>
      <c r="CT24">
        <v>49.811999999999998</v>
      </c>
      <c r="CU24">
        <v>49.125</v>
      </c>
      <c r="CV24">
        <v>49.718499999999999</v>
      </c>
      <c r="CW24">
        <v>50.75</v>
      </c>
      <c r="CX24">
        <v>1185.4559999999999</v>
      </c>
      <c r="CY24">
        <v>9.5500000000000007</v>
      </c>
      <c r="CZ24">
        <v>0</v>
      </c>
      <c r="DA24">
        <v>1691283895.9000001</v>
      </c>
      <c r="DB24">
        <v>0</v>
      </c>
      <c r="DC24">
        <v>634.65911111111097</v>
      </c>
      <c r="DD24">
        <v>-7.7499996258127402</v>
      </c>
      <c r="DE24">
        <v>-94.166665430418107</v>
      </c>
      <c r="DF24">
        <v>8211.2855555555507</v>
      </c>
      <c r="DG24">
        <v>5</v>
      </c>
      <c r="DH24">
        <v>0</v>
      </c>
      <c r="DI24" t="s">
        <v>281</v>
      </c>
      <c r="DJ24">
        <v>1690363606.5999999</v>
      </c>
      <c r="DK24">
        <v>1690363604.5999999</v>
      </c>
      <c r="DL24">
        <v>0</v>
      </c>
      <c r="DM24">
        <v>-0.38</v>
      </c>
      <c r="DN24">
        <v>3.5999999999999997E-2</v>
      </c>
      <c r="DO24">
        <v>-1.6020000000000001</v>
      </c>
      <c r="DP24">
        <v>-0.24099999999999999</v>
      </c>
      <c r="DQ24">
        <v>437</v>
      </c>
      <c r="DR24">
        <v>22</v>
      </c>
      <c r="DS24">
        <v>2.23</v>
      </c>
      <c r="DT24">
        <v>0.73</v>
      </c>
      <c r="DU24">
        <v>400.00348387096801</v>
      </c>
      <c r="DV24">
        <v>-0.33251612903322603</v>
      </c>
      <c r="DW24">
        <v>4.9389087842540501E-2</v>
      </c>
      <c r="DX24">
        <v>-1</v>
      </c>
      <c r="DY24">
        <v>0</v>
      </c>
      <c r="DZ24">
        <v>0</v>
      </c>
      <c r="EA24" t="s">
        <v>282</v>
      </c>
      <c r="EB24">
        <v>100</v>
      </c>
      <c r="EC24">
        <v>100</v>
      </c>
      <c r="ED24">
        <v>-1.58</v>
      </c>
      <c r="EE24">
        <v>-0.24099999999999999</v>
      </c>
      <c r="EF24">
        <v>-1.6801518254971</v>
      </c>
      <c r="EG24">
        <v>7.7972607418654298E-4</v>
      </c>
      <c r="EH24">
        <v>-1.5494783076465601E-6</v>
      </c>
      <c r="EI24">
        <v>3.9919084007867502E-10</v>
      </c>
      <c r="EJ24">
        <v>-0.24099999999999999</v>
      </c>
      <c r="EK24">
        <v>0</v>
      </c>
      <c r="EL24">
        <v>0</v>
      </c>
      <c r="EM24">
        <v>0</v>
      </c>
      <c r="EN24">
        <v>12</v>
      </c>
      <c r="EO24">
        <v>2206</v>
      </c>
      <c r="EP24">
        <v>-1</v>
      </c>
      <c r="EQ24">
        <v>-1</v>
      </c>
      <c r="ER24">
        <v>15338.2</v>
      </c>
      <c r="ES24">
        <v>15338.2</v>
      </c>
      <c r="ET24">
        <v>2</v>
      </c>
      <c r="EU24">
        <v>550.43799999999999</v>
      </c>
      <c r="EV24">
        <v>460.18700000000001</v>
      </c>
      <c r="EW24">
        <v>36.064500000000002</v>
      </c>
      <c r="EX24">
        <v>35.367199999999997</v>
      </c>
      <c r="EY24">
        <v>30.0001</v>
      </c>
      <c r="EZ24">
        <v>35.113500000000002</v>
      </c>
      <c r="FA24">
        <v>35.2742</v>
      </c>
      <c r="FB24">
        <v>20.097000000000001</v>
      </c>
      <c r="FC24">
        <v>-30</v>
      </c>
      <c r="FD24">
        <v>-30</v>
      </c>
      <c r="FE24">
        <v>-999.9</v>
      </c>
      <c r="FF24">
        <v>400</v>
      </c>
      <c r="FG24">
        <v>0</v>
      </c>
      <c r="FH24">
        <v>94.718599999999995</v>
      </c>
      <c r="FI24">
        <v>99.511099999999999</v>
      </c>
    </row>
    <row r="25" spans="1:165" x14ac:dyDescent="0.15">
      <c r="A25">
        <v>9</v>
      </c>
      <c r="B25">
        <v>1691284016.5999999</v>
      </c>
      <c r="C25">
        <v>964.09999990463302</v>
      </c>
      <c r="D25" t="s">
        <v>297</v>
      </c>
      <c r="E25" t="s">
        <v>298</v>
      </c>
      <c r="F25" t="s">
        <v>309</v>
      </c>
      <c r="G25">
        <v>1691284013.8499999</v>
      </c>
      <c r="H25">
        <f t="shared" si="0"/>
        <v>5.82493324171879E-3</v>
      </c>
      <c r="I25">
        <f t="shared" si="1"/>
        <v>44.421340095287242</v>
      </c>
      <c r="J25">
        <f t="shared" si="2"/>
        <v>542.93320000000006</v>
      </c>
      <c r="K25">
        <f t="shared" si="3"/>
        <v>287.2431851967674</v>
      </c>
      <c r="L25">
        <f t="shared" si="4"/>
        <v>28.668272562921498</v>
      </c>
      <c r="M25">
        <f t="shared" si="5"/>
        <v>54.187384638548906</v>
      </c>
      <c r="N25">
        <f t="shared" si="6"/>
        <v>0.30769375132958099</v>
      </c>
      <c r="O25">
        <f t="shared" si="7"/>
        <v>2.9283295166222576</v>
      </c>
      <c r="P25">
        <f t="shared" si="8"/>
        <v>0.29079439148261826</v>
      </c>
      <c r="Q25">
        <f t="shared" si="9"/>
        <v>0.18318744727925274</v>
      </c>
      <c r="R25">
        <f t="shared" si="10"/>
        <v>192.05365707479149</v>
      </c>
      <c r="S25">
        <f t="shared" si="11"/>
        <v>36.564240889967181</v>
      </c>
      <c r="T25">
        <f t="shared" si="12"/>
        <v>36.564240889967181</v>
      </c>
      <c r="U25">
        <f t="shared" si="13"/>
        <v>6.156457255459669</v>
      </c>
      <c r="V25">
        <f t="shared" si="14"/>
        <v>67.799025675322326</v>
      </c>
      <c r="W25">
        <f t="shared" si="15"/>
        <v>4.2615976533078923</v>
      </c>
      <c r="X25">
        <f t="shared" si="16"/>
        <v>6.2856325896421259</v>
      </c>
      <c r="Y25">
        <f t="shared" si="17"/>
        <v>1.8948596021517767</v>
      </c>
      <c r="Z25">
        <f t="shared" si="18"/>
        <v>-256.87955595979867</v>
      </c>
      <c r="AA25">
        <f t="shared" si="19"/>
        <v>59.953368536848714</v>
      </c>
      <c r="AB25">
        <f t="shared" si="20"/>
        <v>4.8635825537556627</v>
      </c>
      <c r="AC25">
        <f t="shared" si="21"/>
        <v>-8.9477944028004686E-3</v>
      </c>
      <c r="AD25">
        <v>0</v>
      </c>
      <c r="AE25">
        <v>0</v>
      </c>
      <c r="AF25">
        <f t="shared" si="22"/>
        <v>1</v>
      </c>
      <c r="AG25">
        <f t="shared" si="23"/>
        <v>0</v>
      </c>
      <c r="AH25">
        <f t="shared" si="24"/>
        <v>51141.172792407473</v>
      </c>
      <c r="AI25" t="s">
        <v>279</v>
      </c>
      <c r="AJ25" t="s">
        <v>279</v>
      </c>
      <c r="AK25">
        <v>0</v>
      </c>
      <c r="AL25">
        <v>0</v>
      </c>
      <c r="AM25">
        <f t="shared" si="25"/>
        <v>0</v>
      </c>
      <c r="AN25" t="e">
        <f t="shared" si="26"/>
        <v>#DIV/0!</v>
      </c>
      <c r="AO25">
        <v>0</v>
      </c>
      <c r="AP25" t="s">
        <v>279</v>
      </c>
      <c r="AQ25" t="s">
        <v>279</v>
      </c>
      <c r="AR25">
        <v>0</v>
      </c>
      <c r="AS25">
        <v>0</v>
      </c>
      <c r="AT25" t="e">
        <f t="shared" si="27"/>
        <v>#DIV/0!</v>
      </c>
      <c r="AU25">
        <v>0.5</v>
      </c>
      <c r="AV25">
        <f t="shared" si="28"/>
        <v>1008.2747398233232</v>
      </c>
      <c r="AW25">
        <f t="shared" si="29"/>
        <v>44.421340095287242</v>
      </c>
      <c r="AX25" t="e">
        <f t="shared" si="30"/>
        <v>#DIV/0!</v>
      </c>
      <c r="AY25" t="e">
        <f t="shared" si="31"/>
        <v>#DIV/0!</v>
      </c>
      <c r="AZ25">
        <f t="shared" si="32"/>
        <v>4.4056781689354882E-2</v>
      </c>
      <c r="BA25" t="e">
        <f t="shared" si="33"/>
        <v>#DIV/0!</v>
      </c>
      <c r="BB25" t="s">
        <v>279</v>
      </c>
      <c r="BC25">
        <v>0</v>
      </c>
      <c r="BD25">
        <f t="shared" si="34"/>
        <v>0</v>
      </c>
      <c r="BE25" t="e">
        <f t="shared" si="35"/>
        <v>#DIV/0!</v>
      </c>
      <c r="BF25" t="e">
        <f t="shared" si="36"/>
        <v>#DIV/0!</v>
      </c>
      <c r="BG25" t="e">
        <f t="shared" si="37"/>
        <v>#DIV/0!</v>
      </c>
      <c r="BH25" t="e">
        <f t="shared" si="38"/>
        <v>#DIV/0!</v>
      </c>
      <c r="BI25" t="e">
        <f t="shared" si="39"/>
        <v>#DIV/0!</v>
      </c>
      <c r="BJ25" t="e">
        <f t="shared" si="40"/>
        <v>#DIV/0!</v>
      </c>
      <c r="BK25">
        <f t="shared" si="41"/>
        <v>1199.9860000000001</v>
      </c>
      <c r="BL25">
        <f t="shared" si="42"/>
        <v>1008.2747398233232</v>
      </c>
      <c r="BM25">
        <f t="shared" si="43"/>
        <v>0.84023875263821668</v>
      </c>
      <c r="BN25">
        <f t="shared" si="44"/>
        <v>0.19047750527643334</v>
      </c>
      <c r="BO25">
        <v>6</v>
      </c>
      <c r="BP25">
        <v>0.5</v>
      </c>
      <c r="BQ25" t="s">
        <v>280</v>
      </c>
      <c r="BR25">
        <v>2</v>
      </c>
      <c r="BS25">
        <v>1691284013.8499999</v>
      </c>
      <c r="BT25">
        <v>542.93320000000006</v>
      </c>
      <c r="BU25">
        <v>600.02930000000003</v>
      </c>
      <c r="BV25">
        <v>42.699289999999998</v>
      </c>
      <c r="BW25">
        <v>36.008369999999999</v>
      </c>
      <c r="BX25">
        <v>544.58360000000005</v>
      </c>
      <c r="BY25">
        <v>42.940289999999997</v>
      </c>
      <c r="BZ25">
        <v>500.04</v>
      </c>
      <c r="CA25">
        <v>99.743440000000007</v>
      </c>
      <c r="CB25">
        <v>6.1443249999999998E-2</v>
      </c>
      <c r="CC25">
        <v>36.944000000000003</v>
      </c>
      <c r="CD25">
        <v>36.129820000000002</v>
      </c>
      <c r="CE25">
        <v>999.9</v>
      </c>
      <c r="CF25">
        <v>0</v>
      </c>
      <c r="CG25">
        <v>0</v>
      </c>
      <c r="CH25">
        <v>10018.75</v>
      </c>
      <c r="CI25">
        <v>0</v>
      </c>
      <c r="CJ25">
        <v>705.28319999999997</v>
      </c>
      <c r="CK25">
        <v>1199.9860000000001</v>
      </c>
      <c r="CL25">
        <v>0.99200759999999999</v>
      </c>
      <c r="CM25">
        <v>7.9920779999999997E-3</v>
      </c>
      <c r="CN25">
        <v>0</v>
      </c>
      <c r="CO25">
        <v>636.62909999999999</v>
      </c>
      <c r="CP25">
        <v>5.0007400000000004</v>
      </c>
      <c r="CQ25">
        <v>8251.9110000000001</v>
      </c>
      <c r="CR25">
        <v>10013.07</v>
      </c>
      <c r="CS25">
        <v>47.811999999999998</v>
      </c>
      <c r="CT25">
        <v>49.625</v>
      </c>
      <c r="CU25">
        <v>48.899799999999999</v>
      </c>
      <c r="CV25">
        <v>49.5</v>
      </c>
      <c r="CW25">
        <v>50.561999999999998</v>
      </c>
      <c r="CX25">
        <v>1185.4359999999999</v>
      </c>
      <c r="CY25">
        <v>9.5500000000000007</v>
      </c>
      <c r="CZ25">
        <v>0</v>
      </c>
      <c r="DA25">
        <v>1691284016.5</v>
      </c>
      <c r="DB25">
        <v>0</v>
      </c>
      <c r="DC25">
        <v>636.565333333333</v>
      </c>
      <c r="DD25">
        <v>-2.1283333396458599</v>
      </c>
      <c r="DE25">
        <v>15.200001318525899</v>
      </c>
      <c r="DF25">
        <v>8252.1077777777791</v>
      </c>
      <c r="DG25">
        <v>5</v>
      </c>
      <c r="DH25">
        <v>0</v>
      </c>
      <c r="DI25" t="s">
        <v>281</v>
      </c>
      <c r="DJ25">
        <v>1690363606.5999999</v>
      </c>
      <c r="DK25">
        <v>1690363604.5999999</v>
      </c>
      <c r="DL25">
        <v>0</v>
      </c>
      <c r="DM25">
        <v>-0.38</v>
      </c>
      <c r="DN25">
        <v>3.5999999999999997E-2</v>
      </c>
      <c r="DO25">
        <v>-1.6020000000000001</v>
      </c>
      <c r="DP25">
        <v>-0.24099999999999999</v>
      </c>
      <c r="DQ25">
        <v>437</v>
      </c>
      <c r="DR25">
        <v>22</v>
      </c>
      <c r="DS25">
        <v>2.23</v>
      </c>
      <c r="DT25">
        <v>0.73</v>
      </c>
      <c r="DU25">
        <v>599.99429032258104</v>
      </c>
      <c r="DV25">
        <v>0.42174193548323602</v>
      </c>
      <c r="DW25">
        <v>5.8490249282992901E-2</v>
      </c>
      <c r="DX25">
        <v>-1</v>
      </c>
      <c r="DY25">
        <v>0</v>
      </c>
      <c r="DZ25">
        <v>0</v>
      </c>
      <c r="EA25" t="s">
        <v>282</v>
      </c>
      <c r="EB25">
        <v>100</v>
      </c>
      <c r="EC25">
        <v>100</v>
      </c>
      <c r="ED25">
        <v>-1.651</v>
      </c>
      <c r="EE25">
        <v>-0.24099999999999999</v>
      </c>
      <c r="EF25">
        <v>-1.6801518254971</v>
      </c>
      <c r="EG25">
        <v>7.7972607418654298E-4</v>
      </c>
      <c r="EH25">
        <v>-1.5494783076465601E-6</v>
      </c>
      <c r="EI25">
        <v>3.9919084007867502E-10</v>
      </c>
      <c r="EJ25">
        <v>-0.24099999999999999</v>
      </c>
      <c r="EK25">
        <v>0</v>
      </c>
      <c r="EL25">
        <v>0</v>
      </c>
      <c r="EM25">
        <v>0</v>
      </c>
      <c r="EN25">
        <v>12</v>
      </c>
      <c r="EO25">
        <v>2206</v>
      </c>
      <c r="EP25">
        <v>-1</v>
      </c>
      <c r="EQ25">
        <v>-1</v>
      </c>
      <c r="ER25">
        <v>15340.2</v>
      </c>
      <c r="ES25">
        <v>15340.2</v>
      </c>
      <c r="ET25">
        <v>2</v>
      </c>
      <c r="EU25">
        <v>550.16300000000001</v>
      </c>
      <c r="EV25">
        <v>460.16</v>
      </c>
      <c r="EW25">
        <v>36.114800000000002</v>
      </c>
      <c r="EX25">
        <v>35.406199999999998</v>
      </c>
      <c r="EY25">
        <v>30.0001</v>
      </c>
      <c r="EZ25">
        <v>35.155500000000004</v>
      </c>
      <c r="FA25">
        <v>35.319400000000002</v>
      </c>
      <c r="FB25">
        <v>27.889600000000002</v>
      </c>
      <c r="FC25">
        <v>-30</v>
      </c>
      <c r="FD25">
        <v>-30</v>
      </c>
      <c r="FE25">
        <v>-999.9</v>
      </c>
      <c r="FF25">
        <v>600</v>
      </c>
      <c r="FG25">
        <v>0</v>
      </c>
      <c r="FH25">
        <v>94.721299999999999</v>
      </c>
      <c r="FI25">
        <v>99.504400000000004</v>
      </c>
    </row>
    <row r="26" spans="1:165" x14ac:dyDescent="0.15">
      <c r="A26">
        <v>10</v>
      </c>
      <c r="B26">
        <v>1691284137.0999999</v>
      </c>
      <c r="C26">
        <v>1084.5999999046301</v>
      </c>
      <c r="D26" t="s">
        <v>299</v>
      </c>
      <c r="E26" t="s">
        <v>300</v>
      </c>
      <c r="F26" t="s">
        <v>309</v>
      </c>
      <c r="G26">
        <v>1691284134.3499999</v>
      </c>
      <c r="H26">
        <f t="shared" si="0"/>
        <v>5.5741492573498693E-3</v>
      </c>
      <c r="I26">
        <f t="shared" si="1"/>
        <v>46.528855607062518</v>
      </c>
      <c r="J26">
        <f t="shared" si="2"/>
        <v>739.20069999999998</v>
      </c>
      <c r="K26">
        <f t="shared" si="3"/>
        <v>447.611013875737</v>
      </c>
      <c r="L26">
        <f t="shared" si="4"/>
        <v>44.673726437497656</v>
      </c>
      <c r="M26">
        <f t="shared" si="5"/>
        <v>73.775775909246008</v>
      </c>
      <c r="N26">
        <f t="shared" si="6"/>
        <v>0.28614064712997112</v>
      </c>
      <c r="O26">
        <f t="shared" si="7"/>
        <v>2.9251685005748533</v>
      </c>
      <c r="P26">
        <f t="shared" si="8"/>
        <v>0.27145026171434178</v>
      </c>
      <c r="Q26">
        <f t="shared" si="9"/>
        <v>0.17091341290645512</v>
      </c>
      <c r="R26">
        <f t="shared" si="10"/>
        <v>192.04759227911333</v>
      </c>
      <c r="S26">
        <f t="shared" si="11"/>
        <v>36.714698838695277</v>
      </c>
      <c r="T26">
        <f t="shared" si="12"/>
        <v>36.714698838695277</v>
      </c>
      <c r="U26">
        <f t="shared" si="13"/>
        <v>6.2073571991382428</v>
      </c>
      <c r="V26">
        <f t="shared" si="14"/>
        <v>67.542067005105736</v>
      </c>
      <c r="W26">
        <f t="shared" si="15"/>
        <v>4.2654234865382925</v>
      </c>
      <c r="X26">
        <f t="shared" si="16"/>
        <v>6.3152101729665082</v>
      </c>
      <c r="Y26">
        <f t="shared" si="17"/>
        <v>1.9419337125999503</v>
      </c>
      <c r="Z26">
        <f t="shared" si="18"/>
        <v>-245.81998224912923</v>
      </c>
      <c r="AA26">
        <f t="shared" si="19"/>
        <v>49.723524168914075</v>
      </c>
      <c r="AB26">
        <f t="shared" si="20"/>
        <v>4.0426934302138431</v>
      </c>
      <c r="AC26">
        <f t="shared" si="21"/>
        <v>-6.1723708879881656E-3</v>
      </c>
      <c r="AD26">
        <v>0</v>
      </c>
      <c r="AE26">
        <v>0</v>
      </c>
      <c r="AF26">
        <f t="shared" si="22"/>
        <v>1</v>
      </c>
      <c r="AG26">
        <f t="shared" si="23"/>
        <v>0</v>
      </c>
      <c r="AH26">
        <f t="shared" si="24"/>
        <v>51038.66759171438</v>
      </c>
      <c r="AI26" t="s">
        <v>279</v>
      </c>
      <c r="AJ26" t="s">
        <v>279</v>
      </c>
      <c r="AK26">
        <v>0</v>
      </c>
      <c r="AL26">
        <v>0</v>
      </c>
      <c r="AM26">
        <f t="shared" si="25"/>
        <v>0</v>
      </c>
      <c r="AN26" t="e">
        <f t="shared" si="26"/>
        <v>#DIV/0!</v>
      </c>
      <c r="AO26">
        <v>0</v>
      </c>
      <c r="AP26" t="s">
        <v>279</v>
      </c>
      <c r="AQ26" t="s">
        <v>279</v>
      </c>
      <c r="AR26">
        <v>0</v>
      </c>
      <c r="AS26">
        <v>0</v>
      </c>
      <c r="AT26" t="e">
        <f t="shared" si="27"/>
        <v>#DIV/0!</v>
      </c>
      <c r="AU26">
        <v>0.5</v>
      </c>
      <c r="AV26">
        <f t="shared" si="28"/>
        <v>1008.2428198233175</v>
      </c>
      <c r="AW26">
        <f t="shared" si="29"/>
        <v>46.528855607062518</v>
      </c>
      <c r="AX26" t="e">
        <f t="shared" si="30"/>
        <v>#DIV/0!</v>
      </c>
      <c r="AY26" t="e">
        <f t="shared" si="31"/>
        <v>#DIV/0!</v>
      </c>
      <c r="AZ26">
        <f t="shared" si="32"/>
        <v>4.6148462148449657E-2</v>
      </c>
      <c r="BA26" t="e">
        <f t="shared" si="33"/>
        <v>#DIV/0!</v>
      </c>
      <c r="BB26" t="s">
        <v>279</v>
      </c>
      <c r="BC26">
        <v>0</v>
      </c>
      <c r="BD26">
        <f t="shared" si="34"/>
        <v>0</v>
      </c>
      <c r="BE26" t="e">
        <f t="shared" si="35"/>
        <v>#DIV/0!</v>
      </c>
      <c r="BF26" t="e">
        <f t="shared" si="36"/>
        <v>#DIV/0!</v>
      </c>
      <c r="BG26" t="e">
        <f t="shared" si="37"/>
        <v>#DIV/0!</v>
      </c>
      <c r="BH26" t="e">
        <f t="shared" si="38"/>
        <v>#DIV/0!</v>
      </c>
      <c r="BI26" t="e">
        <f t="shared" si="39"/>
        <v>#DIV/0!</v>
      </c>
      <c r="BJ26" t="e">
        <f t="shared" si="40"/>
        <v>#DIV/0!</v>
      </c>
      <c r="BK26">
        <f t="shared" si="41"/>
        <v>1199.9480000000001</v>
      </c>
      <c r="BL26">
        <f t="shared" si="42"/>
        <v>1008.2428198233175</v>
      </c>
      <c r="BM26">
        <f t="shared" si="43"/>
        <v>0.84023876019903987</v>
      </c>
      <c r="BN26">
        <f t="shared" si="44"/>
        <v>0.19047752039807966</v>
      </c>
      <c r="BO26">
        <v>6</v>
      </c>
      <c r="BP26">
        <v>0.5</v>
      </c>
      <c r="BQ26" t="s">
        <v>280</v>
      </c>
      <c r="BR26">
        <v>2</v>
      </c>
      <c r="BS26">
        <v>1691284134.3499999</v>
      </c>
      <c r="BT26">
        <v>739.20069999999998</v>
      </c>
      <c r="BU26">
        <v>799.98069999999996</v>
      </c>
      <c r="BV26">
        <v>42.737659999999998</v>
      </c>
      <c r="BW26">
        <v>36.33446</v>
      </c>
      <c r="BX26">
        <v>740.99170000000004</v>
      </c>
      <c r="BY26">
        <v>42.978670000000001</v>
      </c>
      <c r="BZ26">
        <v>499.99279999999999</v>
      </c>
      <c r="CA26">
        <v>99.742980000000003</v>
      </c>
      <c r="CB26">
        <v>6.181714E-2</v>
      </c>
      <c r="CC26">
        <v>37.03</v>
      </c>
      <c r="CD26">
        <v>36.30312</v>
      </c>
      <c r="CE26">
        <v>999.9</v>
      </c>
      <c r="CF26">
        <v>0</v>
      </c>
      <c r="CG26">
        <v>0</v>
      </c>
      <c r="CH26">
        <v>10000.75</v>
      </c>
      <c r="CI26">
        <v>0</v>
      </c>
      <c r="CJ26">
        <v>650.95270000000005</v>
      </c>
      <c r="CK26">
        <v>1199.9480000000001</v>
      </c>
      <c r="CL26">
        <v>0.9920078</v>
      </c>
      <c r="CM26">
        <v>7.9918939999999994E-3</v>
      </c>
      <c r="CN26">
        <v>0</v>
      </c>
      <c r="CO26">
        <v>634.79719999999998</v>
      </c>
      <c r="CP26">
        <v>5.0007400000000004</v>
      </c>
      <c r="CQ26">
        <v>8230.7919999999995</v>
      </c>
      <c r="CR26">
        <v>10012.77</v>
      </c>
      <c r="CS26">
        <v>47.7059</v>
      </c>
      <c r="CT26">
        <v>49.606099999999998</v>
      </c>
      <c r="CU26">
        <v>48.811999999999998</v>
      </c>
      <c r="CV26">
        <v>49.436999999999998</v>
      </c>
      <c r="CW26">
        <v>50.449599999999997</v>
      </c>
      <c r="CX26">
        <v>1185.3979999999999</v>
      </c>
      <c r="CY26">
        <v>9.5500000000000007</v>
      </c>
      <c r="CZ26">
        <v>0</v>
      </c>
      <c r="DA26">
        <v>1691284136.5</v>
      </c>
      <c r="DB26">
        <v>0</v>
      </c>
      <c r="DC26">
        <v>634.82011111111103</v>
      </c>
      <c r="DD26">
        <v>-2.1916664629826301</v>
      </c>
      <c r="DE26">
        <v>-25.849999388844299</v>
      </c>
      <c r="DF26">
        <v>8230.8677777777793</v>
      </c>
      <c r="DG26">
        <v>5</v>
      </c>
      <c r="DH26">
        <v>0</v>
      </c>
      <c r="DI26" t="s">
        <v>281</v>
      </c>
      <c r="DJ26">
        <v>1690363606.5999999</v>
      </c>
      <c r="DK26">
        <v>1690363604.5999999</v>
      </c>
      <c r="DL26">
        <v>0</v>
      </c>
      <c r="DM26">
        <v>-0.38</v>
      </c>
      <c r="DN26">
        <v>3.5999999999999997E-2</v>
      </c>
      <c r="DO26">
        <v>-1.6020000000000001</v>
      </c>
      <c r="DP26">
        <v>-0.24099999999999999</v>
      </c>
      <c r="DQ26">
        <v>437</v>
      </c>
      <c r="DR26">
        <v>22</v>
      </c>
      <c r="DS26">
        <v>2.23</v>
      </c>
      <c r="DT26">
        <v>0.73</v>
      </c>
      <c r="DU26">
        <v>799.99232258064501</v>
      </c>
      <c r="DV26">
        <v>-0.217790322581876</v>
      </c>
      <c r="DW26">
        <v>5.7399217200903602E-2</v>
      </c>
      <c r="DX26">
        <v>-1</v>
      </c>
      <c r="DY26">
        <v>0</v>
      </c>
      <c r="DZ26">
        <v>0</v>
      </c>
      <c r="EA26" t="s">
        <v>282</v>
      </c>
      <c r="EB26">
        <v>100</v>
      </c>
      <c r="EC26">
        <v>100</v>
      </c>
      <c r="ED26">
        <v>-1.7909999999999999</v>
      </c>
      <c r="EE26">
        <v>-0.24099999999999999</v>
      </c>
      <c r="EF26">
        <v>-1.6801518254971</v>
      </c>
      <c r="EG26">
        <v>7.7972607418654298E-4</v>
      </c>
      <c r="EH26">
        <v>-1.5494783076465601E-6</v>
      </c>
      <c r="EI26">
        <v>3.9919084007867502E-10</v>
      </c>
      <c r="EJ26">
        <v>-0.24099999999999999</v>
      </c>
      <c r="EK26">
        <v>0</v>
      </c>
      <c r="EL26">
        <v>0</v>
      </c>
      <c r="EM26">
        <v>0</v>
      </c>
      <c r="EN26">
        <v>12</v>
      </c>
      <c r="EO26">
        <v>2206</v>
      </c>
      <c r="EP26">
        <v>-1</v>
      </c>
      <c r="EQ26">
        <v>-1</v>
      </c>
      <c r="ER26">
        <v>15342.2</v>
      </c>
      <c r="ES26">
        <v>15342.2</v>
      </c>
      <c r="ET26">
        <v>2</v>
      </c>
      <c r="EU26">
        <v>550.65599999999995</v>
      </c>
      <c r="EV26">
        <v>459.41500000000002</v>
      </c>
      <c r="EW26">
        <v>36.190300000000001</v>
      </c>
      <c r="EX26">
        <v>35.458399999999997</v>
      </c>
      <c r="EY26">
        <v>30.000299999999999</v>
      </c>
      <c r="EZ26">
        <v>35.206899999999997</v>
      </c>
      <c r="FA26">
        <v>35.371099999999998</v>
      </c>
      <c r="FB26">
        <v>35.273600000000002</v>
      </c>
      <c r="FC26">
        <v>-30</v>
      </c>
      <c r="FD26">
        <v>-30</v>
      </c>
      <c r="FE26">
        <v>-999.9</v>
      </c>
      <c r="FF26">
        <v>800</v>
      </c>
      <c r="FG26">
        <v>0</v>
      </c>
      <c r="FH26">
        <v>94.7119</v>
      </c>
      <c r="FI26">
        <v>99.498900000000006</v>
      </c>
    </row>
    <row r="27" spans="1:165" x14ac:dyDescent="0.15">
      <c r="A27">
        <v>11</v>
      </c>
      <c r="B27">
        <v>1691284257.5999999</v>
      </c>
      <c r="C27">
        <v>1205.0999999046301</v>
      </c>
      <c r="D27" t="s">
        <v>301</v>
      </c>
      <c r="E27" t="s">
        <v>302</v>
      </c>
      <c r="F27" t="s">
        <v>309</v>
      </c>
      <c r="G27">
        <v>1691284254.8499999</v>
      </c>
      <c r="H27">
        <f t="shared" si="0"/>
        <v>5.3666657358163112E-3</v>
      </c>
      <c r="I27">
        <f t="shared" si="1"/>
        <v>47.112776104723316</v>
      </c>
      <c r="J27">
        <f t="shared" si="2"/>
        <v>937.44749999999999</v>
      </c>
      <c r="K27">
        <f t="shared" si="3"/>
        <v>613.76778281470195</v>
      </c>
      <c r="L27">
        <f t="shared" si="4"/>
        <v>61.257556117635488</v>
      </c>
      <c r="M27">
        <f t="shared" si="5"/>
        <v>93.562654226059422</v>
      </c>
      <c r="N27">
        <f t="shared" si="6"/>
        <v>0.26431823634335061</v>
      </c>
      <c r="O27">
        <f t="shared" si="7"/>
        <v>2.9256284301896147</v>
      </c>
      <c r="P27">
        <f t="shared" si="8"/>
        <v>0.2517320491068003</v>
      </c>
      <c r="Q27">
        <f t="shared" si="9"/>
        <v>0.15841339551389852</v>
      </c>
      <c r="R27">
        <f t="shared" si="10"/>
        <v>192.04823067865843</v>
      </c>
      <c r="S27">
        <f t="shared" si="11"/>
        <v>36.96242991898233</v>
      </c>
      <c r="T27">
        <f t="shared" si="12"/>
        <v>36.96242991898233</v>
      </c>
      <c r="U27">
        <f t="shared" si="13"/>
        <v>6.2919609610211991</v>
      </c>
      <c r="V27">
        <f t="shared" si="14"/>
        <v>67.010535339345935</v>
      </c>
      <c r="W27">
        <f t="shared" si="15"/>
        <v>4.2768641778623238</v>
      </c>
      <c r="X27">
        <f t="shared" si="16"/>
        <v>6.3823757804709231</v>
      </c>
      <c r="Y27">
        <f t="shared" si="17"/>
        <v>2.0150967831588753</v>
      </c>
      <c r="Z27">
        <f t="shared" si="18"/>
        <v>-236.66995894949932</v>
      </c>
      <c r="AA27">
        <f t="shared" si="19"/>
        <v>41.256528133498314</v>
      </c>
      <c r="AB27">
        <f t="shared" si="20"/>
        <v>3.3609463997820228</v>
      </c>
      <c r="AC27">
        <f t="shared" si="21"/>
        <v>-4.2537375605533612E-3</v>
      </c>
      <c r="AD27">
        <v>0</v>
      </c>
      <c r="AE27">
        <v>0</v>
      </c>
      <c r="AF27">
        <f t="shared" si="22"/>
        <v>1</v>
      </c>
      <c r="AG27">
        <f t="shared" si="23"/>
        <v>0</v>
      </c>
      <c r="AH27">
        <f t="shared" si="24"/>
        <v>51019.61349034575</v>
      </c>
      <c r="AI27" t="s">
        <v>279</v>
      </c>
      <c r="AJ27" t="s">
        <v>279</v>
      </c>
      <c r="AK27">
        <v>0</v>
      </c>
      <c r="AL27">
        <v>0</v>
      </c>
      <c r="AM27">
        <f t="shared" si="25"/>
        <v>0</v>
      </c>
      <c r="AN27" t="e">
        <f t="shared" si="26"/>
        <v>#DIV/0!</v>
      </c>
      <c r="AO27">
        <v>0</v>
      </c>
      <c r="AP27" t="s">
        <v>279</v>
      </c>
      <c r="AQ27" t="s">
        <v>279</v>
      </c>
      <c r="AR27">
        <v>0</v>
      </c>
      <c r="AS27">
        <v>0</v>
      </c>
      <c r="AT27" t="e">
        <f t="shared" si="27"/>
        <v>#DIV/0!</v>
      </c>
      <c r="AU27">
        <v>0.5</v>
      </c>
      <c r="AV27">
        <f t="shared" si="28"/>
        <v>1008.2461798233181</v>
      </c>
      <c r="AW27">
        <f t="shared" si="29"/>
        <v>47.112776104723316</v>
      </c>
      <c r="AX27" t="e">
        <f t="shared" si="30"/>
        <v>#DIV/0!</v>
      </c>
      <c r="AY27" t="e">
        <f t="shared" si="31"/>
        <v>#DIV/0!</v>
      </c>
      <c r="AZ27">
        <f t="shared" si="32"/>
        <v>4.6727453123580599E-2</v>
      </c>
      <c r="BA27" t="e">
        <f t="shared" si="33"/>
        <v>#DIV/0!</v>
      </c>
      <c r="BB27" t="s">
        <v>279</v>
      </c>
      <c r="BC27">
        <v>0</v>
      </c>
      <c r="BD27">
        <f t="shared" si="34"/>
        <v>0</v>
      </c>
      <c r="BE27" t="e">
        <f t="shared" si="35"/>
        <v>#DIV/0!</v>
      </c>
      <c r="BF27" t="e">
        <f t="shared" si="36"/>
        <v>#DIV/0!</v>
      </c>
      <c r="BG27" t="e">
        <f t="shared" si="37"/>
        <v>#DIV/0!</v>
      </c>
      <c r="BH27" t="e">
        <f t="shared" si="38"/>
        <v>#DIV/0!</v>
      </c>
      <c r="BI27" t="e">
        <f t="shared" si="39"/>
        <v>#DIV/0!</v>
      </c>
      <c r="BJ27" t="e">
        <f t="shared" si="40"/>
        <v>#DIV/0!</v>
      </c>
      <c r="BK27">
        <f t="shared" si="41"/>
        <v>1199.952</v>
      </c>
      <c r="BL27">
        <f t="shared" si="42"/>
        <v>1008.2461798233181</v>
      </c>
      <c r="BM27">
        <f t="shared" si="43"/>
        <v>0.84023875940314119</v>
      </c>
      <c r="BN27">
        <f t="shared" si="44"/>
        <v>0.19047751880628236</v>
      </c>
      <c r="BO27">
        <v>6</v>
      </c>
      <c r="BP27">
        <v>0.5</v>
      </c>
      <c r="BQ27" t="s">
        <v>280</v>
      </c>
      <c r="BR27">
        <v>2</v>
      </c>
      <c r="BS27">
        <v>1691284254.8499999</v>
      </c>
      <c r="BT27">
        <v>937.44749999999999</v>
      </c>
      <c r="BU27">
        <v>1000.0157</v>
      </c>
      <c r="BV27">
        <v>42.851880000000001</v>
      </c>
      <c r="BW27">
        <v>36.688270000000003</v>
      </c>
      <c r="BX27">
        <v>939.4316</v>
      </c>
      <c r="BY27">
        <v>43.092880000000001</v>
      </c>
      <c r="BZ27">
        <v>500.03429999999997</v>
      </c>
      <c r="CA27">
        <v>99.744219999999999</v>
      </c>
      <c r="CB27">
        <v>6.1533629999999999E-2</v>
      </c>
      <c r="CC27">
        <v>37.223999999999997</v>
      </c>
      <c r="CD27">
        <v>36.579259999999998</v>
      </c>
      <c r="CE27">
        <v>999.9</v>
      </c>
      <c r="CF27">
        <v>0</v>
      </c>
      <c r="CG27">
        <v>0</v>
      </c>
      <c r="CH27">
        <v>10003.25</v>
      </c>
      <c r="CI27">
        <v>0</v>
      </c>
      <c r="CJ27">
        <v>619.52779999999996</v>
      </c>
      <c r="CK27">
        <v>1199.952</v>
      </c>
      <c r="CL27">
        <v>0.99200840000000001</v>
      </c>
      <c r="CM27">
        <v>7.9913420000000002E-3</v>
      </c>
      <c r="CN27">
        <v>0</v>
      </c>
      <c r="CO27">
        <v>633.27959999999996</v>
      </c>
      <c r="CP27">
        <v>5.0007400000000004</v>
      </c>
      <c r="CQ27">
        <v>8213.2129999999997</v>
      </c>
      <c r="CR27">
        <v>10012.799999999999</v>
      </c>
      <c r="CS27">
        <v>47.724800000000002</v>
      </c>
      <c r="CT27">
        <v>49.625</v>
      </c>
      <c r="CU27">
        <v>48.811999999999998</v>
      </c>
      <c r="CV27">
        <v>49.5</v>
      </c>
      <c r="CW27">
        <v>50.5</v>
      </c>
      <c r="CX27">
        <v>1185.402</v>
      </c>
      <c r="CY27">
        <v>9.5500000000000007</v>
      </c>
      <c r="CZ27">
        <v>0</v>
      </c>
      <c r="DA27">
        <v>1691284257.0999999</v>
      </c>
      <c r="DB27">
        <v>0</v>
      </c>
      <c r="DC27">
        <v>633.29922222222206</v>
      </c>
      <c r="DD27">
        <v>4.3666667916856801</v>
      </c>
      <c r="DE27">
        <v>11.6833340255655</v>
      </c>
      <c r="DF27">
        <v>8213.39777777778</v>
      </c>
      <c r="DG27">
        <v>5</v>
      </c>
      <c r="DH27">
        <v>0</v>
      </c>
      <c r="DI27" t="s">
        <v>281</v>
      </c>
      <c r="DJ27">
        <v>1690363606.5999999</v>
      </c>
      <c r="DK27">
        <v>1690363604.5999999</v>
      </c>
      <c r="DL27">
        <v>0</v>
      </c>
      <c r="DM27">
        <v>-0.38</v>
      </c>
      <c r="DN27">
        <v>3.5999999999999997E-2</v>
      </c>
      <c r="DO27">
        <v>-1.6020000000000001</v>
      </c>
      <c r="DP27">
        <v>-0.24099999999999999</v>
      </c>
      <c r="DQ27">
        <v>437</v>
      </c>
      <c r="DR27">
        <v>22</v>
      </c>
      <c r="DS27">
        <v>2.23</v>
      </c>
      <c r="DT27">
        <v>0.73</v>
      </c>
      <c r="DU27">
        <v>999.99677419354896</v>
      </c>
      <c r="DV27">
        <v>0.13098387096424499</v>
      </c>
      <c r="DW27">
        <v>9.3576847728488094E-2</v>
      </c>
      <c r="DX27">
        <v>-1</v>
      </c>
      <c r="DY27">
        <v>0</v>
      </c>
      <c r="DZ27">
        <v>0</v>
      </c>
      <c r="EA27" t="s">
        <v>282</v>
      </c>
      <c r="EB27">
        <v>100</v>
      </c>
      <c r="EC27">
        <v>100</v>
      </c>
      <c r="ED27">
        <v>-1.984</v>
      </c>
      <c r="EE27">
        <v>-0.24099999999999999</v>
      </c>
      <c r="EF27">
        <v>-1.6801518254971</v>
      </c>
      <c r="EG27">
        <v>7.7972607418654298E-4</v>
      </c>
      <c r="EH27">
        <v>-1.5494783076465601E-6</v>
      </c>
      <c r="EI27">
        <v>3.9919084007867502E-10</v>
      </c>
      <c r="EJ27">
        <v>-0.24099999999999999</v>
      </c>
      <c r="EK27">
        <v>0</v>
      </c>
      <c r="EL27">
        <v>0</v>
      </c>
      <c r="EM27">
        <v>0</v>
      </c>
      <c r="EN27">
        <v>12</v>
      </c>
      <c r="EO27">
        <v>2206</v>
      </c>
      <c r="EP27">
        <v>-1</v>
      </c>
      <c r="EQ27">
        <v>-1</v>
      </c>
      <c r="ER27">
        <v>15344.2</v>
      </c>
      <c r="ES27">
        <v>15344.2</v>
      </c>
      <c r="ET27">
        <v>2</v>
      </c>
      <c r="EU27">
        <v>550.13900000000001</v>
      </c>
      <c r="EV27">
        <v>459.29700000000003</v>
      </c>
      <c r="EW27">
        <v>36.3277</v>
      </c>
      <c r="EX27">
        <v>35.543300000000002</v>
      </c>
      <c r="EY27">
        <v>30.000499999999999</v>
      </c>
      <c r="EZ27">
        <v>35.287399999999998</v>
      </c>
      <c r="FA27">
        <v>35.4527</v>
      </c>
      <c r="FB27">
        <v>42.348399999999998</v>
      </c>
      <c r="FC27">
        <v>-30</v>
      </c>
      <c r="FD27">
        <v>-30</v>
      </c>
      <c r="FE27">
        <v>-999.9</v>
      </c>
      <c r="FF27">
        <v>1000</v>
      </c>
      <c r="FG27">
        <v>0</v>
      </c>
      <c r="FH27">
        <v>94.700199999999995</v>
      </c>
      <c r="FI27">
        <v>99.484899999999996</v>
      </c>
    </row>
    <row r="28" spans="1:165" x14ac:dyDescent="0.15">
      <c r="A28">
        <v>12</v>
      </c>
      <c r="B28">
        <v>1691284378.0999999</v>
      </c>
      <c r="C28">
        <v>1325.5999999046301</v>
      </c>
      <c r="D28" t="s">
        <v>303</v>
      </c>
      <c r="E28" t="s">
        <v>304</v>
      </c>
      <c r="F28" t="s">
        <v>309</v>
      </c>
      <c r="G28">
        <v>1691284375.3499999</v>
      </c>
      <c r="H28">
        <f t="shared" si="0"/>
        <v>5.1322236380174444E-3</v>
      </c>
      <c r="I28">
        <f t="shared" si="1"/>
        <v>47.075168740815023</v>
      </c>
      <c r="J28">
        <f t="shared" si="2"/>
        <v>1136.5160000000001</v>
      </c>
      <c r="K28">
        <f t="shared" si="3"/>
        <v>779.69585529380697</v>
      </c>
      <c r="L28">
        <f t="shared" si="4"/>
        <v>77.809440593111944</v>
      </c>
      <c r="M28">
        <f t="shared" si="5"/>
        <v>113.41816630767924</v>
      </c>
      <c r="N28">
        <f t="shared" si="6"/>
        <v>0.24228819873682594</v>
      </c>
      <c r="O28">
        <f t="shared" si="7"/>
        <v>2.9271323468522605</v>
      </c>
      <c r="P28">
        <f t="shared" si="8"/>
        <v>0.2316725102814616</v>
      </c>
      <c r="Q28">
        <f t="shared" si="9"/>
        <v>0.14571033446897963</v>
      </c>
      <c r="R28">
        <f t="shared" si="10"/>
        <v>192.06307346808168</v>
      </c>
      <c r="S28">
        <f t="shared" si="11"/>
        <v>37.230018667618488</v>
      </c>
      <c r="T28">
        <f t="shared" si="12"/>
        <v>37.230018667618488</v>
      </c>
      <c r="U28">
        <f t="shared" si="13"/>
        <v>6.3844694093294878</v>
      </c>
      <c r="V28">
        <f t="shared" si="14"/>
        <v>66.494513424508497</v>
      </c>
      <c r="W28">
        <f t="shared" si="15"/>
        <v>4.2919843731461809</v>
      </c>
      <c r="X28">
        <f t="shared" si="16"/>
        <v>6.4546443790717998</v>
      </c>
      <c r="Y28">
        <f t="shared" si="17"/>
        <v>2.0924850361833069</v>
      </c>
      <c r="Z28">
        <f t="shared" si="18"/>
        <v>-226.33106243656931</v>
      </c>
      <c r="AA28">
        <f t="shared" si="19"/>
        <v>31.680077745887036</v>
      </c>
      <c r="AB28">
        <f t="shared" si="20"/>
        <v>2.5854019545194187</v>
      </c>
      <c r="AC28">
        <f t="shared" si="21"/>
        <v>-2.5092680811660273E-3</v>
      </c>
      <c r="AD28">
        <v>0</v>
      </c>
      <c r="AE28">
        <v>0</v>
      </c>
      <c r="AF28">
        <f t="shared" si="22"/>
        <v>1</v>
      </c>
      <c r="AG28">
        <f t="shared" si="23"/>
        <v>0</v>
      </c>
      <c r="AH28">
        <f t="shared" si="24"/>
        <v>51027.34347892549</v>
      </c>
      <c r="AI28" t="s">
        <v>279</v>
      </c>
      <c r="AJ28" t="s">
        <v>279</v>
      </c>
      <c r="AK28">
        <v>0</v>
      </c>
      <c r="AL28">
        <v>0</v>
      </c>
      <c r="AM28">
        <f t="shared" si="25"/>
        <v>0</v>
      </c>
      <c r="AN28" t="e">
        <f t="shared" si="26"/>
        <v>#DIV/0!</v>
      </c>
      <c r="AO28">
        <v>0</v>
      </c>
      <c r="AP28" t="s">
        <v>279</v>
      </c>
      <c r="AQ28" t="s">
        <v>279</v>
      </c>
      <c r="AR28">
        <v>0</v>
      </c>
      <c r="AS28">
        <v>0</v>
      </c>
      <c r="AT28" t="e">
        <f t="shared" si="27"/>
        <v>#DIV/0!</v>
      </c>
      <c r="AU28">
        <v>0.5</v>
      </c>
      <c r="AV28">
        <f t="shared" si="28"/>
        <v>1008.3242998233318</v>
      </c>
      <c r="AW28">
        <f t="shared" si="29"/>
        <v>47.075168740815023</v>
      </c>
      <c r="AX28" t="e">
        <f t="shared" si="30"/>
        <v>#DIV/0!</v>
      </c>
      <c r="AY28" t="e">
        <f t="shared" si="31"/>
        <v>#DIV/0!</v>
      </c>
      <c r="AZ28">
        <f t="shared" si="32"/>
        <v>4.6686536017294285E-2</v>
      </c>
      <c r="BA28" t="e">
        <f t="shared" si="33"/>
        <v>#DIV/0!</v>
      </c>
      <c r="BB28" t="s">
        <v>279</v>
      </c>
      <c r="BC28">
        <v>0</v>
      </c>
      <c r="BD28">
        <f t="shared" si="34"/>
        <v>0</v>
      </c>
      <c r="BE28" t="e">
        <f t="shared" si="35"/>
        <v>#DIV/0!</v>
      </c>
      <c r="BF28" t="e">
        <f t="shared" si="36"/>
        <v>#DIV/0!</v>
      </c>
      <c r="BG28" t="e">
        <f t="shared" si="37"/>
        <v>#DIV/0!</v>
      </c>
      <c r="BH28" t="e">
        <f t="shared" si="38"/>
        <v>#DIV/0!</v>
      </c>
      <c r="BI28" t="e">
        <f t="shared" si="39"/>
        <v>#DIV/0!</v>
      </c>
      <c r="BJ28" t="e">
        <f t="shared" si="40"/>
        <v>#DIV/0!</v>
      </c>
      <c r="BK28">
        <f t="shared" si="41"/>
        <v>1200.0450000000001</v>
      </c>
      <c r="BL28">
        <f t="shared" si="42"/>
        <v>1008.3242998233318</v>
      </c>
      <c r="BM28">
        <f t="shared" si="43"/>
        <v>0.84023874089999273</v>
      </c>
      <c r="BN28">
        <f t="shared" si="44"/>
        <v>0.19047748179998539</v>
      </c>
      <c r="BO28">
        <v>6</v>
      </c>
      <c r="BP28">
        <v>0.5</v>
      </c>
      <c r="BQ28" t="s">
        <v>280</v>
      </c>
      <c r="BR28">
        <v>2</v>
      </c>
      <c r="BS28">
        <v>1691284375.3499999</v>
      </c>
      <c r="BT28">
        <v>1136.5160000000001</v>
      </c>
      <c r="BU28">
        <v>1199.999</v>
      </c>
      <c r="BV28">
        <v>43.008180000000003</v>
      </c>
      <c r="BW28">
        <v>37.115000000000002</v>
      </c>
      <c r="BX28">
        <v>1138.7270000000001</v>
      </c>
      <c r="BY28">
        <v>43.249180000000003</v>
      </c>
      <c r="BZ28">
        <v>500.05220000000003</v>
      </c>
      <c r="CA28">
        <v>99.732609999999994</v>
      </c>
      <c r="CB28">
        <v>6.1995889999999998E-2</v>
      </c>
      <c r="CC28">
        <v>37.430770000000003</v>
      </c>
      <c r="CD28">
        <v>36.851500000000001</v>
      </c>
      <c r="CE28">
        <v>999.9</v>
      </c>
      <c r="CF28">
        <v>0</v>
      </c>
      <c r="CG28">
        <v>0</v>
      </c>
      <c r="CH28">
        <v>10013</v>
      </c>
      <c r="CI28">
        <v>0</v>
      </c>
      <c r="CJ28">
        <v>635.85080000000005</v>
      </c>
      <c r="CK28">
        <v>1200.0450000000001</v>
      </c>
      <c r="CL28">
        <v>0.99200940000000004</v>
      </c>
      <c r="CM28">
        <v>7.9904220000000005E-3</v>
      </c>
      <c r="CN28">
        <v>0</v>
      </c>
      <c r="CO28">
        <v>632.47360000000003</v>
      </c>
      <c r="CP28">
        <v>5.0007400000000004</v>
      </c>
      <c r="CQ28">
        <v>8207.9879999999994</v>
      </c>
      <c r="CR28">
        <v>10013.51</v>
      </c>
      <c r="CS28">
        <v>47.811999999999998</v>
      </c>
      <c r="CT28">
        <v>49.837200000000003</v>
      </c>
      <c r="CU28">
        <v>48.924599999999998</v>
      </c>
      <c r="CV28">
        <v>49.625</v>
      </c>
      <c r="CW28">
        <v>50.612400000000001</v>
      </c>
      <c r="CX28">
        <v>1185.4949999999999</v>
      </c>
      <c r="CY28">
        <v>9.5500000000000007</v>
      </c>
      <c r="CZ28">
        <v>0</v>
      </c>
      <c r="DA28">
        <v>1691284377.7</v>
      </c>
      <c r="DB28">
        <v>0</v>
      </c>
      <c r="DC28">
        <v>632.48122222222196</v>
      </c>
      <c r="DD28">
        <v>-4.4200002424264904</v>
      </c>
      <c r="DE28">
        <v>-9.6166681162590599</v>
      </c>
      <c r="DF28">
        <v>8207.8322222222196</v>
      </c>
      <c r="DG28">
        <v>5</v>
      </c>
      <c r="DH28">
        <v>0</v>
      </c>
      <c r="DI28" t="s">
        <v>281</v>
      </c>
      <c r="DJ28">
        <v>1690363606.5999999</v>
      </c>
      <c r="DK28">
        <v>1690363604.5999999</v>
      </c>
      <c r="DL28">
        <v>0</v>
      </c>
      <c r="DM28">
        <v>-0.38</v>
      </c>
      <c r="DN28">
        <v>3.5999999999999997E-2</v>
      </c>
      <c r="DO28">
        <v>-1.6020000000000001</v>
      </c>
      <c r="DP28">
        <v>-0.24099999999999999</v>
      </c>
      <c r="DQ28">
        <v>437</v>
      </c>
      <c r="DR28">
        <v>22</v>
      </c>
      <c r="DS28">
        <v>2.23</v>
      </c>
      <c r="DT28">
        <v>0.73</v>
      </c>
      <c r="DU28">
        <v>1200.00548387097</v>
      </c>
      <c r="DV28">
        <v>0.14177419354960899</v>
      </c>
      <c r="DW28">
        <v>7.90197488454525E-2</v>
      </c>
      <c r="DX28">
        <v>-1</v>
      </c>
      <c r="DY28">
        <v>0</v>
      </c>
      <c r="DZ28">
        <v>0</v>
      </c>
      <c r="EA28" t="s">
        <v>282</v>
      </c>
      <c r="EB28">
        <v>100</v>
      </c>
      <c r="EC28">
        <v>100</v>
      </c>
      <c r="ED28">
        <v>-2.21</v>
      </c>
      <c r="EE28">
        <v>-0.24099999999999999</v>
      </c>
      <c r="EF28">
        <v>-1.6801518254971</v>
      </c>
      <c r="EG28">
        <v>7.7972607418654298E-4</v>
      </c>
      <c r="EH28">
        <v>-1.5494783076465601E-6</v>
      </c>
      <c r="EI28">
        <v>3.9919084007867502E-10</v>
      </c>
      <c r="EJ28">
        <v>-0.24099999999999999</v>
      </c>
      <c r="EK28">
        <v>0</v>
      </c>
      <c r="EL28">
        <v>0</v>
      </c>
      <c r="EM28">
        <v>0</v>
      </c>
      <c r="EN28">
        <v>12</v>
      </c>
      <c r="EO28">
        <v>2206</v>
      </c>
      <c r="EP28">
        <v>-1</v>
      </c>
      <c r="EQ28">
        <v>-1</v>
      </c>
      <c r="ER28">
        <v>15346.2</v>
      </c>
      <c r="ES28">
        <v>15346.2</v>
      </c>
      <c r="ET28">
        <v>2</v>
      </c>
      <c r="EU28">
        <v>550.25800000000004</v>
      </c>
      <c r="EV28">
        <v>458.22300000000001</v>
      </c>
      <c r="EW28">
        <v>36.5122</v>
      </c>
      <c r="EX28">
        <v>35.700899999999997</v>
      </c>
      <c r="EY28">
        <v>30.000699999999998</v>
      </c>
      <c r="EZ28">
        <v>35.420099999999998</v>
      </c>
      <c r="FA28">
        <v>35.585599999999999</v>
      </c>
      <c r="FB28">
        <v>49.138399999999997</v>
      </c>
      <c r="FC28">
        <v>-30</v>
      </c>
      <c r="FD28">
        <v>-30</v>
      </c>
      <c r="FE28">
        <v>-999.9</v>
      </c>
      <c r="FF28">
        <v>1200</v>
      </c>
      <c r="FG28">
        <v>0</v>
      </c>
      <c r="FH28">
        <v>94.675200000000004</v>
      </c>
      <c r="FI28">
        <v>99.456400000000002</v>
      </c>
    </row>
    <row r="29" spans="1:165" x14ac:dyDescent="0.15">
      <c r="A29">
        <v>13</v>
      </c>
      <c r="B29">
        <v>1691284498.5999999</v>
      </c>
      <c r="C29">
        <v>1446.0999999046301</v>
      </c>
      <c r="D29" t="s">
        <v>305</v>
      </c>
      <c r="E29" t="s">
        <v>306</v>
      </c>
      <c r="F29" t="s">
        <v>309</v>
      </c>
      <c r="G29">
        <v>1691284495.8499999</v>
      </c>
      <c r="H29">
        <f t="shared" si="0"/>
        <v>4.8589813601721899E-3</v>
      </c>
      <c r="I29">
        <f t="shared" si="1"/>
        <v>46.570057446966807</v>
      </c>
      <c r="J29">
        <f t="shared" si="2"/>
        <v>1535.134</v>
      </c>
      <c r="K29">
        <f t="shared" si="3"/>
        <v>1138.3749116879999</v>
      </c>
      <c r="L29">
        <f t="shared" si="4"/>
        <v>113.60096416038161</v>
      </c>
      <c r="M29">
        <f t="shared" si="5"/>
        <v>153.19443596731332</v>
      </c>
      <c r="N29">
        <f t="shared" si="6"/>
        <v>0.22169058207673714</v>
      </c>
      <c r="O29">
        <f t="shared" si="7"/>
        <v>2.9243277751592713</v>
      </c>
      <c r="P29">
        <f t="shared" si="8"/>
        <v>0.21275919038428762</v>
      </c>
      <c r="Q29">
        <f t="shared" si="9"/>
        <v>0.13374696130290248</v>
      </c>
      <c r="R29">
        <f t="shared" si="10"/>
        <v>192.05589147319924</v>
      </c>
      <c r="S29">
        <f t="shared" si="11"/>
        <v>37.430395667986332</v>
      </c>
      <c r="T29">
        <f t="shared" si="12"/>
        <v>37.430395667986332</v>
      </c>
      <c r="U29">
        <f t="shared" si="13"/>
        <v>6.454512906474112</v>
      </c>
      <c r="V29">
        <f t="shared" si="14"/>
        <v>66.122656140177455</v>
      </c>
      <c r="W29">
        <f t="shared" si="15"/>
        <v>4.2982496733443201</v>
      </c>
      <c r="X29">
        <f t="shared" si="16"/>
        <v>6.5004189550888549</v>
      </c>
      <c r="Y29">
        <f t="shared" si="17"/>
        <v>2.156263233129792</v>
      </c>
      <c r="Z29">
        <f t="shared" si="18"/>
        <v>-214.28107798359358</v>
      </c>
      <c r="AA29">
        <f t="shared" si="19"/>
        <v>20.543306549076238</v>
      </c>
      <c r="AB29">
        <f t="shared" si="20"/>
        <v>1.6808217384845876</v>
      </c>
      <c r="AC29">
        <f t="shared" si="21"/>
        <v>-1.0582228335174193E-3</v>
      </c>
      <c r="AD29">
        <v>0</v>
      </c>
      <c r="AE29">
        <v>0</v>
      </c>
      <c r="AF29">
        <f t="shared" si="22"/>
        <v>1</v>
      </c>
      <c r="AG29">
        <f t="shared" si="23"/>
        <v>0</v>
      </c>
      <c r="AH29">
        <f t="shared" si="24"/>
        <v>50927.744261435779</v>
      </c>
      <c r="AI29" t="s">
        <v>279</v>
      </c>
      <c r="AJ29" t="s">
        <v>279</v>
      </c>
      <c r="AK29">
        <v>0</v>
      </c>
      <c r="AL29">
        <v>0</v>
      </c>
      <c r="AM29">
        <f t="shared" si="25"/>
        <v>0</v>
      </c>
      <c r="AN29" t="e">
        <f t="shared" si="26"/>
        <v>#DIV/0!</v>
      </c>
      <c r="AO29">
        <v>0</v>
      </c>
      <c r="AP29" t="s">
        <v>279</v>
      </c>
      <c r="AQ29" t="s">
        <v>279</v>
      </c>
      <c r="AR29">
        <v>0</v>
      </c>
      <c r="AS29">
        <v>0</v>
      </c>
      <c r="AT29" t="e">
        <f t="shared" si="27"/>
        <v>#DIV/0!</v>
      </c>
      <c r="AU29">
        <v>0.5</v>
      </c>
      <c r="AV29">
        <f t="shared" si="28"/>
        <v>1008.2864998233251</v>
      </c>
      <c r="AW29">
        <f t="shared" si="29"/>
        <v>46.570057446966807</v>
      </c>
      <c r="AX29" t="e">
        <f t="shared" si="30"/>
        <v>#DIV/0!</v>
      </c>
      <c r="AY29" t="e">
        <f t="shared" si="31"/>
        <v>#DIV/0!</v>
      </c>
      <c r="AZ29">
        <f t="shared" si="32"/>
        <v>4.6187326176763195E-2</v>
      </c>
      <c r="BA29" t="e">
        <f t="shared" si="33"/>
        <v>#DIV/0!</v>
      </c>
      <c r="BB29" t="s">
        <v>279</v>
      </c>
      <c r="BC29">
        <v>0</v>
      </c>
      <c r="BD29">
        <f t="shared" si="34"/>
        <v>0</v>
      </c>
      <c r="BE29" t="e">
        <f t="shared" si="35"/>
        <v>#DIV/0!</v>
      </c>
      <c r="BF29" t="e">
        <f t="shared" si="36"/>
        <v>#DIV/0!</v>
      </c>
      <c r="BG29" t="e">
        <f t="shared" si="37"/>
        <v>#DIV/0!</v>
      </c>
      <c r="BH29" t="e">
        <f t="shared" si="38"/>
        <v>#DIV/0!</v>
      </c>
      <c r="BI29" t="e">
        <f t="shared" si="39"/>
        <v>#DIV/0!</v>
      </c>
      <c r="BJ29" t="e">
        <f t="shared" si="40"/>
        <v>#DIV/0!</v>
      </c>
      <c r="BK29">
        <f t="shared" si="41"/>
        <v>1200</v>
      </c>
      <c r="BL29">
        <f t="shared" si="42"/>
        <v>1008.2864998233251</v>
      </c>
      <c r="BM29">
        <f t="shared" si="43"/>
        <v>0.84023874985277092</v>
      </c>
      <c r="BN29">
        <f t="shared" si="44"/>
        <v>0.19047749970554184</v>
      </c>
      <c r="BO29">
        <v>6</v>
      </c>
      <c r="BP29">
        <v>0.5</v>
      </c>
      <c r="BQ29" t="s">
        <v>280</v>
      </c>
      <c r="BR29">
        <v>2</v>
      </c>
      <c r="BS29">
        <v>1691284495.8499999</v>
      </c>
      <c r="BT29">
        <v>1535.134</v>
      </c>
      <c r="BU29">
        <v>1599.963</v>
      </c>
      <c r="BV29">
        <v>43.07199</v>
      </c>
      <c r="BW29">
        <v>37.49288</v>
      </c>
      <c r="BX29">
        <v>1537.827</v>
      </c>
      <c r="BY29">
        <v>43.312989999999999</v>
      </c>
      <c r="BZ29">
        <v>500.04700000000003</v>
      </c>
      <c r="CA29">
        <v>99.730050000000006</v>
      </c>
      <c r="CB29">
        <v>6.2173979999999997E-2</v>
      </c>
      <c r="CC29">
        <v>37.560699999999997</v>
      </c>
      <c r="CD29">
        <v>37.012900000000002</v>
      </c>
      <c r="CE29">
        <v>999.9</v>
      </c>
      <c r="CF29">
        <v>0</v>
      </c>
      <c r="CG29">
        <v>0</v>
      </c>
      <c r="CH29">
        <v>9997.25</v>
      </c>
      <c r="CI29">
        <v>0</v>
      </c>
      <c r="CJ29">
        <v>427.60840000000002</v>
      </c>
      <c r="CK29">
        <v>1200</v>
      </c>
      <c r="CL29">
        <v>0.99200960000000005</v>
      </c>
      <c r="CM29">
        <v>7.9902380000000002E-3</v>
      </c>
      <c r="CN29">
        <v>0</v>
      </c>
      <c r="CO29">
        <v>631.7079</v>
      </c>
      <c r="CP29">
        <v>5.0007400000000004</v>
      </c>
      <c r="CQ29">
        <v>8200.58</v>
      </c>
      <c r="CR29">
        <v>10013.18</v>
      </c>
      <c r="CS29">
        <v>47.936999999999998</v>
      </c>
      <c r="CT29">
        <v>49.936999999999998</v>
      </c>
      <c r="CU29">
        <v>49</v>
      </c>
      <c r="CV29">
        <v>49.787199999999999</v>
      </c>
      <c r="CW29">
        <v>50.699599999999997</v>
      </c>
      <c r="CX29">
        <v>1185.45</v>
      </c>
      <c r="CY29">
        <v>9.5500000000000007</v>
      </c>
      <c r="CZ29">
        <v>0</v>
      </c>
      <c r="DA29">
        <v>1691284498.3</v>
      </c>
      <c r="DB29">
        <v>0</v>
      </c>
      <c r="DC29">
        <v>631.65466666666703</v>
      </c>
      <c r="DD29">
        <v>-2.11000017677864</v>
      </c>
      <c r="DE29">
        <v>3.6666676063385202</v>
      </c>
      <c r="DF29">
        <v>8200.6622222222195</v>
      </c>
      <c r="DG29">
        <v>5</v>
      </c>
      <c r="DH29">
        <v>0</v>
      </c>
      <c r="DI29" t="s">
        <v>281</v>
      </c>
      <c r="DJ29">
        <v>1690363606.5999999</v>
      </c>
      <c r="DK29">
        <v>1690363604.5999999</v>
      </c>
      <c r="DL29">
        <v>0</v>
      </c>
      <c r="DM29">
        <v>-0.38</v>
      </c>
      <c r="DN29">
        <v>3.5999999999999997E-2</v>
      </c>
      <c r="DO29">
        <v>-1.6020000000000001</v>
      </c>
      <c r="DP29">
        <v>-0.24099999999999999</v>
      </c>
      <c r="DQ29">
        <v>437</v>
      </c>
      <c r="DR29">
        <v>22</v>
      </c>
      <c r="DS29">
        <v>2.23</v>
      </c>
      <c r="DT29">
        <v>0.73</v>
      </c>
      <c r="DU29">
        <v>1599.9883870967701</v>
      </c>
      <c r="DV29">
        <v>0.206129032250951</v>
      </c>
      <c r="DW29">
        <v>0.10586347794466</v>
      </c>
      <c r="DX29">
        <v>-1</v>
      </c>
      <c r="DY29">
        <v>0</v>
      </c>
      <c r="DZ29">
        <v>0</v>
      </c>
      <c r="EA29" t="s">
        <v>282</v>
      </c>
      <c r="EB29">
        <v>100</v>
      </c>
      <c r="EC29">
        <v>100</v>
      </c>
      <c r="ED29">
        <v>-2.69</v>
      </c>
      <c r="EE29">
        <v>-0.24099999999999999</v>
      </c>
      <c r="EF29">
        <v>-1.6801518254971</v>
      </c>
      <c r="EG29">
        <v>7.7972607418654298E-4</v>
      </c>
      <c r="EH29">
        <v>-1.5494783076465601E-6</v>
      </c>
      <c r="EI29">
        <v>3.9919084007867502E-10</v>
      </c>
      <c r="EJ29">
        <v>-0.24099999999999999</v>
      </c>
      <c r="EK29">
        <v>0</v>
      </c>
      <c r="EL29">
        <v>0</v>
      </c>
      <c r="EM29">
        <v>0</v>
      </c>
      <c r="EN29">
        <v>12</v>
      </c>
      <c r="EO29">
        <v>2206</v>
      </c>
      <c r="EP29">
        <v>-1</v>
      </c>
      <c r="EQ29">
        <v>-1</v>
      </c>
      <c r="ER29">
        <v>15348.2</v>
      </c>
      <c r="ES29">
        <v>15348.2</v>
      </c>
      <c r="ET29">
        <v>2</v>
      </c>
      <c r="EU29">
        <v>549.78</v>
      </c>
      <c r="EV29">
        <v>457.98599999999999</v>
      </c>
      <c r="EW29">
        <v>36.667400000000001</v>
      </c>
      <c r="EX29">
        <v>35.850900000000003</v>
      </c>
      <c r="EY29">
        <v>30.0002</v>
      </c>
      <c r="EZ29">
        <v>35.556800000000003</v>
      </c>
      <c r="FA29">
        <v>35.719799999999999</v>
      </c>
      <c r="FB29">
        <v>62.018099999999997</v>
      </c>
      <c r="FC29">
        <v>-30</v>
      </c>
      <c r="FD29">
        <v>-30</v>
      </c>
      <c r="FE29">
        <v>-999.9</v>
      </c>
      <c r="FF29">
        <v>1600</v>
      </c>
      <c r="FG29">
        <v>0</v>
      </c>
      <c r="FH29">
        <v>94.651799999999994</v>
      </c>
      <c r="FI29">
        <v>99.432699999999997</v>
      </c>
    </row>
    <row r="30" spans="1:165" x14ac:dyDescent="0.15">
      <c r="A30">
        <v>14</v>
      </c>
      <c r="B30">
        <v>1691284619.0999999</v>
      </c>
      <c r="C30">
        <v>1566.5999999046301</v>
      </c>
      <c r="D30" t="s">
        <v>307</v>
      </c>
      <c r="E30" t="s">
        <v>308</v>
      </c>
      <c r="F30" t="s">
        <v>309</v>
      </c>
      <c r="G30">
        <v>1691284616.3499999</v>
      </c>
      <c r="H30">
        <f t="shared" si="0"/>
        <v>4.964243722036344E-3</v>
      </c>
      <c r="I30">
        <f t="shared" si="1"/>
        <v>39.313352599027617</v>
      </c>
      <c r="J30">
        <f t="shared" si="2"/>
        <v>350.75110000000001</v>
      </c>
      <c r="K30">
        <f t="shared" si="3"/>
        <v>60.405084275531372</v>
      </c>
      <c r="L30">
        <f t="shared" si="4"/>
        <v>6.0280909060545484</v>
      </c>
      <c r="M30">
        <f t="shared" si="5"/>
        <v>35.00300581577212</v>
      </c>
      <c r="N30">
        <f t="shared" si="6"/>
        <v>0.23058783827565293</v>
      </c>
      <c r="O30">
        <f t="shared" si="7"/>
        <v>2.9213494355644576</v>
      </c>
      <c r="P30">
        <f t="shared" si="8"/>
        <v>0.22093254066906268</v>
      </c>
      <c r="Q30">
        <f t="shared" si="9"/>
        <v>0.13891663796959633</v>
      </c>
      <c r="R30">
        <f t="shared" si="10"/>
        <v>192.04998627740727</v>
      </c>
      <c r="S30">
        <f t="shared" si="11"/>
        <v>37.452702267474173</v>
      </c>
      <c r="T30">
        <f t="shared" si="12"/>
        <v>37.452702267474173</v>
      </c>
      <c r="U30">
        <f t="shared" si="13"/>
        <v>6.4623514718548147</v>
      </c>
      <c r="V30">
        <f t="shared" si="14"/>
        <v>66.606262161348326</v>
      </c>
      <c r="W30">
        <f t="shared" si="15"/>
        <v>4.3413979692035722</v>
      </c>
      <c r="X30">
        <f t="shared" si="16"/>
        <v>6.5180027047410105</v>
      </c>
      <c r="Y30">
        <f t="shared" si="17"/>
        <v>2.1209535026512425</v>
      </c>
      <c r="Z30">
        <f t="shared" si="18"/>
        <v>-218.92314814180278</v>
      </c>
      <c r="AA30">
        <f t="shared" si="19"/>
        <v>24.83672908681466</v>
      </c>
      <c r="AB30">
        <f t="shared" si="20"/>
        <v>2.0348824488608335</v>
      </c>
      <c r="AC30">
        <f t="shared" si="21"/>
        <v>-1.5503287200253624E-3</v>
      </c>
      <c r="AD30">
        <v>0</v>
      </c>
      <c r="AE30">
        <v>0</v>
      </c>
      <c r="AF30">
        <f t="shared" si="22"/>
        <v>1</v>
      </c>
      <c r="AG30">
        <f t="shared" si="23"/>
        <v>0</v>
      </c>
      <c r="AH30">
        <f t="shared" si="24"/>
        <v>50836.675296800393</v>
      </c>
      <c r="AI30" t="s">
        <v>279</v>
      </c>
      <c r="AJ30" t="s">
        <v>279</v>
      </c>
      <c r="AK30">
        <v>0</v>
      </c>
      <c r="AL30">
        <v>0</v>
      </c>
      <c r="AM30">
        <f t="shared" si="25"/>
        <v>0</v>
      </c>
      <c r="AN30" t="e">
        <f t="shared" si="26"/>
        <v>#DIV/0!</v>
      </c>
      <c r="AO30">
        <v>0</v>
      </c>
      <c r="AP30" t="s">
        <v>279</v>
      </c>
      <c r="AQ30" t="s">
        <v>279</v>
      </c>
      <c r="AR30">
        <v>0</v>
      </c>
      <c r="AS30">
        <v>0</v>
      </c>
      <c r="AT30" t="e">
        <f t="shared" si="27"/>
        <v>#DIV/0!</v>
      </c>
      <c r="AU30">
        <v>0.5</v>
      </c>
      <c r="AV30">
        <f t="shared" si="28"/>
        <v>1008.2554198233197</v>
      </c>
      <c r="AW30">
        <f t="shared" si="29"/>
        <v>39.313352599027617</v>
      </c>
      <c r="AX30" t="e">
        <f t="shared" si="30"/>
        <v>#DIV/0!</v>
      </c>
      <c r="AY30" t="e">
        <f t="shared" si="31"/>
        <v>#DIV/0!</v>
      </c>
      <c r="AZ30">
        <f t="shared" si="32"/>
        <v>3.89914617130614E-2</v>
      </c>
      <c r="BA30" t="e">
        <f t="shared" si="33"/>
        <v>#DIV/0!</v>
      </c>
      <c r="BB30" t="s">
        <v>279</v>
      </c>
      <c r="BC30">
        <v>0</v>
      </c>
      <c r="BD30">
        <f t="shared" si="34"/>
        <v>0</v>
      </c>
      <c r="BE30" t="e">
        <f t="shared" si="35"/>
        <v>#DIV/0!</v>
      </c>
      <c r="BF30" t="e">
        <f t="shared" si="36"/>
        <v>#DIV/0!</v>
      </c>
      <c r="BG30" t="e">
        <f t="shared" si="37"/>
        <v>#DIV/0!</v>
      </c>
      <c r="BH30" t="e">
        <f t="shared" si="38"/>
        <v>#DIV/0!</v>
      </c>
      <c r="BI30" t="e">
        <f t="shared" si="39"/>
        <v>#DIV/0!</v>
      </c>
      <c r="BJ30" t="e">
        <f t="shared" si="40"/>
        <v>#DIV/0!</v>
      </c>
      <c r="BK30">
        <f t="shared" si="41"/>
        <v>1199.963</v>
      </c>
      <c r="BL30">
        <f t="shared" si="42"/>
        <v>1008.2554198233197</v>
      </c>
      <c r="BM30">
        <f t="shared" si="43"/>
        <v>0.84023875721444719</v>
      </c>
      <c r="BN30">
        <f t="shared" si="44"/>
        <v>0.19047751442889432</v>
      </c>
      <c r="BO30">
        <v>6</v>
      </c>
      <c r="BP30">
        <v>0.5</v>
      </c>
      <c r="BQ30" t="s">
        <v>280</v>
      </c>
      <c r="BR30">
        <v>2</v>
      </c>
      <c r="BS30">
        <v>1691284616.3499999</v>
      </c>
      <c r="BT30">
        <v>350.75110000000001</v>
      </c>
      <c r="BU30">
        <v>400.01589999999999</v>
      </c>
      <c r="BV30">
        <v>43.503410000000002</v>
      </c>
      <c r="BW30">
        <v>37.805549999999997</v>
      </c>
      <c r="BX30">
        <v>352.33139999999997</v>
      </c>
      <c r="BY30">
        <v>43.744410000000002</v>
      </c>
      <c r="BZ30">
        <v>500.00689999999997</v>
      </c>
      <c r="CA30">
        <v>99.732749999999996</v>
      </c>
      <c r="CB30">
        <v>6.1679200000000003E-2</v>
      </c>
      <c r="CC30">
        <v>37.610399999999998</v>
      </c>
      <c r="CD30">
        <v>36.961550000000003</v>
      </c>
      <c r="CE30">
        <v>999.9</v>
      </c>
      <c r="CF30">
        <v>0</v>
      </c>
      <c r="CG30">
        <v>0</v>
      </c>
      <c r="CH30">
        <v>9980</v>
      </c>
      <c r="CI30">
        <v>0</v>
      </c>
      <c r="CJ30">
        <v>392.1327</v>
      </c>
      <c r="CK30">
        <v>1199.963</v>
      </c>
      <c r="CL30">
        <v>0.99200999999999995</v>
      </c>
      <c r="CM30">
        <v>7.9898699999999996E-3</v>
      </c>
      <c r="CN30">
        <v>0</v>
      </c>
      <c r="CO30">
        <v>619.53980000000001</v>
      </c>
      <c r="CP30">
        <v>5.0007400000000004</v>
      </c>
      <c r="CQ30">
        <v>8036.3249999999998</v>
      </c>
      <c r="CR30">
        <v>10012.86</v>
      </c>
      <c r="CS30">
        <v>47.9559</v>
      </c>
      <c r="CT30">
        <v>49.912199999999999</v>
      </c>
      <c r="CU30">
        <v>49.061999999999998</v>
      </c>
      <c r="CV30">
        <v>49.811999999999998</v>
      </c>
      <c r="CW30">
        <v>50.75</v>
      </c>
      <c r="CX30">
        <v>1185.413</v>
      </c>
      <c r="CY30">
        <v>9.5500000000000007</v>
      </c>
      <c r="CZ30">
        <v>0</v>
      </c>
      <c r="DA30">
        <v>1691284618.9000001</v>
      </c>
      <c r="DB30">
        <v>0</v>
      </c>
      <c r="DC30">
        <v>619.55499999999995</v>
      </c>
      <c r="DD30">
        <v>5.5766665981426096</v>
      </c>
      <c r="DE30">
        <v>34.933331425126397</v>
      </c>
      <c r="DF30">
        <v>8036.5888888888903</v>
      </c>
      <c r="DG30">
        <v>5</v>
      </c>
      <c r="DH30">
        <v>0</v>
      </c>
      <c r="DI30" t="s">
        <v>281</v>
      </c>
      <c r="DJ30">
        <v>1690363606.5999999</v>
      </c>
      <c r="DK30">
        <v>1690363604.5999999</v>
      </c>
      <c r="DL30">
        <v>0</v>
      </c>
      <c r="DM30">
        <v>-0.38</v>
      </c>
      <c r="DN30">
        <v>3.5999999999999997E-2</v>
      </c>
      <c r="DO30">
        <v>-1.6020000000000001</v>
      </c>
      <c r="DP30">
        <v>-0.24099999999999999</v>
      </c>
      <c r="DQ30">
        <v>437</v>
      </c>
      <c r="DR30">
        <v>22</v>
      </c>
      <c r="DS30">
        <v>2.23</v>
      </c>
      <c r="DT30">
        <v>0.73</v>
      </c>
      <c r="DU30">
        <v>399.98054838709697</v>
      </c>
      <c r="DV30">
        <v>0.28098387096656002</v>
      </c>
      <c r="DW30">
        <v>5.64537142466058E-2</v>
      </c>
      <c r="DX30">
        <v>-1</v>
      </c>
      <c r="DY30">
        <v>0</v>
      </c>
      <c r="DZ30">
        <v>0</v>
      </c>
      <c r="EA30" t="s">
        <v>282</v>
      </c>
      <c r="EB30">
        <v>100</v>
      </c>
      <c r="EC30">
        <v>100</v>
      </c>
      <c r="ED30">
        <v>-1.58</v>
      </c>
      <c r="EE30">
        <v>-0.24099999999999999</v>
      </c>
      <c r="EF30">
        <v>-1.6801518254971</v>
      </c>
      <c r="EG30">
        <v>7.7972607418654298E-4</v>
      </c>
      <c r="EH30">
        <v>-1.5494783076465601E-6</v>
      </c>
      <c r="EI30">
        <v>3.9919084007867502E-10</v>
      </c>
      <c r="EJ30">
        <v>-0.24099999999999999</v>
      </c>
      <c r="EK30">
        <v>0</v>
      </c>
      <c r="EL30">
        <v>0</v>
      </c>
      <c r="EM30">
        <v>0</v>
      </c>
      <c r="EN30">
        <v>12</v>
      </c>
      <c r="EO30">
        <v>2206</v>
      </c>
      <c r="EP30">
        <v>-1</v>
      </c>
      <c r="EQ30">
        <v>-1</v>
      </c>
      <c r="ER30">
        <v>15350.2</v>
      </c>
      <c r="ES30">
        <v>15350.2</v>
      </c>
      <c r="ET30">
        <v>2</v>
      </c>
      <c r="EU30">
        <v>549.73800000000006</v>
      </c>
      <c r="EV30">
        <v>454.613</v>
      </c>
      <c r="EW30">
        <v>36.767499999999998</v>
      </c>
      <c r="EX30">
        <v>35.965499999999999</v>
      </c>
      <c r="EY30">
        <v>30.0002</v>
      </c>
      <c r="EZ30">
        <v>35.670999999999999</v>
      </c>
      <c r="FA30">
        <v>35.831699999999998</v>
      </c>
      <c r="FB30">
        <v>20.0928</v>
      </c>
      <c r="FC30">
        <v>-30</v>
      </c>
      <c r="FD30">
        <v>-30</v>
      </c>
      <c r="FE30">
        <v>-999.9</v>
      </c>
      <c r="FF30">
        <v>400</v>
      </c>
      <c r="FG30">
        <v>0</v>
      </c>
      <c r="FH30">
        <v>94.630099999999999</v>
      </c>
      <c r="FI30">
        <v>99.416700000000006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19</v>
      </c>
    </row>
    <row r="12" spans="1:2" x14ac:dyDescent="0.15">
      <c r="A12" t="s">
        <v>21</v>
      </c>
      <c r="B12" t="s">
        <v>17</v>
      </c>
    </row>
    <row r="13" spans="1:2" x14ac:dyDescent="0.15">
      <c r="A13" t="s">
        <v>22</v>
      </c>
      <c r="B13" t="s">
        <v>11</v>
      </c>
    </row>
    <row r="14" spans="1:2" x14ac:dyDescent="0.15">
      <c r="A14" t="s">
        <v>23</v>
      </c>
      <c r="B1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jiedong zhu</cp:lastModifiedBy>
  <dcterms:created xsi:type="dcterms:W3CDTF">2023-08-06T09:26:01Z</dcterms:created>
  <dcterms:modified xsi:type="dcterms:W3CDTF">2023-12-19T02:17:47Z</dcterms:modified>
</cp:coreProperties>
</file>