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learning\C4-corn\data\"/>
    </mc:Choice>
  </mc:AlternateContent>
  <xr:revisionPtr revIDLastSave="0" documentId="13_ncr:1_{5BDB4722-81E2-42C9-863E-A04AD2DAE5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0" i="1" l="1"/>
  <c r="BM30" i="1"/>
  <c r="BK30" i="1"/>
  <c r="BL30" i="1" s="1"/>
  <c r="BH30" i="1"/>
  <c r="BG30" i="1"/>
  <c r="BF30" i="1"/>
  <c r="BE30" i="1"/>
  <c r="BI30" i="1" s="1"/>
  <c r="BJ30" i="1" s="1"/>
  <c r="BD30" i="1"/>
  <c r="AY30" i="1" s="1"/>
  <c r="BA30" i="1"/>
  <c r="AW30" i="1"/>
  <c r="AT30" i="1"/>
  <c r="AM30" i="1"/>
  <c r="AN30" i="1" s="1"/>
  <c r="AH30" i="1"/>
  <c r="AF30" i="1"/>
  <c r="X30" i="1"/>
  <c r="W30" i="1"/>
  <c r="V30" i="1"/>
  <c r="O30" i="1"/>
  <c r="M30" i="1"/>
  <c r="J30" i="1"/>
  <c r="I30" i="1"/>
  <c r="BN29" i="1"/>
  <c r="BM29" i="1"/>
  <c r="BL29" i="1" s="1"/>
  <c r="BK29" i="1"/>
  <c r="BH29" i="1"/>
  <c r="BG29" i="1"/>
  <c r="BF29" i="1"/>
  <c r="BE29" i="1"/>
  <c r="BI29" i="1" s="1"/>
  <c r="BJ29" i="1" s="1"/>
  <c r="BD29" i="1"/>
  <c r="BA29" i="1"/>
  <c r="AY29" i="1"/>
  <c r="AT29" i="1"/>
  <c r="AN29" i="1"/>
  <c r="AM29" i="1"/>
  <c r="AH29" i="1"/>
  <c r="AG29" i="1"/>
  <c r="AF29" i="1"/>
  <c r="X29" i="1"/>
  <c r="W29" i="1"/>
  <c r="V29" i="1"/>
  <c r="O29" i="1"/>
  <c r="J29" i="1"/>
  <c r="BN28" i="1"/>
  <c r="BM28" i="1"/>
  <c r="BK28" i="1"/>
  <c r="BL28" i="1" s="1"/>
  <c r="R28" i="1" s="1"/>
  <c r="BH28" i="1"/>
  <c r="BG28" i="1"/>
  <c r="BF28" i="1"/>
  <c r="BE28" i="1"/>
  <c r="BI28" i="1" s="1"/>
  <c r="BJ28" i="1" s="1"/>
  <c r="BD28" i="1"/>
  <c r="BA28" i="1"/>
  <c r="AY28" i="1"/>
  <c r="AT28" i="1"/>
  <c r="AM28" i="1"/>
  <c r="AN28" i="1" s="1"/>
  <c r="AH28" i="1"/>
  <c r="AF28" i="1" s="1"/>
  <c r="AG28" i="1"/>
  <c r="X28" i="1"/>
  <c r="W28" i="1"/>
  <c r="V28" i="1" s="1"/>
  <c r="O28" i="1"/>
  <c r="H28" i="1"/>
  <c r="Z28" i="1" s="1"/>
  <c r="BN27" i="1"/>
  <c r="BM27" i="1"/>
  <c r="BK27" i="1"/>
  <c r="BL27" i="1" s="1"/>
  <c r="BH27" i="1"/>
  <c r="BG27" i="1"/>
  <c r="BF27" i="1"/>
  <c r="BE27" i="1"/>
  <c r="BI27" i="1" s="1"/>
  <c r="BJ27" i="1" s="1"/>
  <c r="BD27" i="1"/>
  <c r="AY27" i="1" s="1"/>
  <c r="BA27" i="1"/>
  <c r="AV27" i="1"/>
  <c r="AX27" i="1" s="1"/>
  <c r="AT27" i="1"/>
  <c r="AM27" i="1"/>
  <c r="AN27" i="1" s="1"/>
  <c r="AH27" i="1"/>
  <c r="AF27" i="1" s="1"/>
  <c r="X27" i="1"/>
  <c r="V27" i="1" s="1"/>
  <c r="W27" i="1"/>
  <c r="O27" i="1"/>
  <c r="I27" i="1"/>
  <c r="AW27" i="1" s="1"/>
  <c r="AZ27" i="1" s="1"/>
  <c r="H27" i="1"/>
  <c r="BN26" i="1"/>
  <c r="BM26" i="1"/>
  <c r="BK26" i="1"/>
  <c r="BL26" i="1" s="1"/>
  <c r="BH26" i="1"/>
  <c r="BG26" i="1"/>
  <c r="BF26" i="1"/>
  <c r="BE26" i="1"/>
  <c r="BI26" i="1" s="1"/>
  <c r="BJ26" i="1" s="1"/>
  <c r="BD26" i="1"/>
  <c r="AY26" i="1" s="1"/>
  <c r="BA26" i="1"/>
  <c r="AW26" i="1"/>
  <c r="AT26" i="1"/>
  <c r="AM26" i="1"/>
  <c r="AN26" i="1" s="1"/>
  <c r="AH26" i="1"/>
  <c r="AF26" i="1"/>
  <c r="X26" i="1"/>
  <c r="W26" i="1"/>
  <c r="V26" i="1"/>
  <c r="O26" i="1"/>
  <c r="M26" i="1"/>
  <c r="J26" i="1"/>
  <c r="I26" i="1"/>
  <c r="BN25" i="1"/>
  <c r="BM25" i="1"/>
  <c r="BL25" i="1"/>
  <c r="AV25" i="1" s="1"/>
  <c r="BK25" i="1"/>
  <c r="BH25" i="1"/>
  <c r="BG25" i="1"/>
  <c r="BF25" i="1"/>
  <c r="BE25" i="1"/>
  <c r="BI25" i="1" s="1"/>
  <c r="BJ25" i="1" s="1"/>
  <c r="BD25" i="1"/>
  <c r="BA25" i="1"/>
  <c r="AY25" i="1"/>
  <c r="AX25" i="1"/>
  <c r="AT25" i="1"/>
  <c r="AN25" i="1"/>
  <c r="AM25" i="1"/>
  <c r="AH25" i="1"/>
  <c r="AF25" i="1"/>
  <c r="X25" i="1"/>
  <c r="W25" i="1"/>
  <c r="V25" i="1"/>
  <c r="O25" i="1"/>
  <c r="BN24" i="1"/>
  <c r="BM24" i="1"/>
  <c r="BK24" i="1"/>
  <c r="BL24" i="1" s="1"/>
  <c r="BH24" i="1"/>
  <c r="BG24" i="1"/>
  <c r="BF24" i="1"/>
  <c r="BE24" i="1"/>
  <c r="BI24" i="1" s="1"/>
  <c r="BJ24" i="1" s="1"/>
  <c r="BD24" i="1"/>
  <c r="BA24" i="1"/>
  <c r="AY24" i="1"/>
  <c r="AT24" i="1"/>
  <c r="AM24" i="1"/>
  <c r="AN24" i="1" s="1"/>
  <c r="AH24" i="1"/>
  <c r="AF24" i="1" s="1"/>
  <c r="AG24" i="1"/>
  <c r="X24" i="1"/>
  <c r="W24" i="1"/>
  <c r="V24" i="1" s="1"/>
  <c r="O24" i="1"/>
  <c r="H24" i="1"/>
  <c r="Z24" i="1" s="1"/>
  <c r="BN23" i="1"/>
  <c r="BM23" i="1"/>
  <c r="BK23" i="1"/>
  <c r="BL23" i="1" s="1"/>
  <c r="BH23" i="1"/>
  <c r="BG23" i="1"/>
  <c r="BF23" i="1"/>
  <c r="BE23" i="1"/>
  <c r="BI23" i="1" s="1"/>
  <c r="BJ23" i="1" s="1"/>
  <c r="BD23" i="1"/>
  <c r="AY23" i="1" s="1"/>
  <c r="BA23" i="1"/>
  <c r="AV23" i="1"/>
  <c r="AX23" i="1" s="1"/>
  <c r="AT23" i="1"/>
  <c r="AM23" i="1"/>
  <c r="AN23" i="1" s="1"/>
  <c r="AH23" i="1"/>
  <c r="AF23" i="1" s="1"/>
  <c r="X23" i="1"/>
  <c r="V23" i="1" s="1"/>
  <c r="W23" i="1"/>
  <c r="O23" i="1"/>
  <c r="I23" i="1"/>
  <c r="AW23" i="1" s="1"/>
  <c r="AZ23" i="1" s="1"/>
  <c r="H23" i="1"/>
  <c r="BN22" i="1"/>
  <c r="BM22" i="1"/>
  <c r="BK22" i="1"/>
  <c r="BL22" i="1" s="1"/>
  <c r="BH22" i="1"/>
  <c r="BG22" i="1"/>
  <c r="BF22" i="1"/>
  <c r="BE22" i="1"/>
  <c r="BI22" i="1" s="1"/>
  <c r="BJ22" i="1" s="1"/>
  <c r="BD22" i="1"/>
  <c r="AY22" i="1" s="1"/>
  <c r="BA22" i="1"/>
  <c r="AW22" i="1"/>
  <c r="AT22" i="1"/>
  <c r="AM22" i="1"/>
  <c r="AN22" i="1" s="1"/>
  <c r="AH22" i="1"/>
  <c r="AF22" i="1"/>
  <c r="X22" i="1"/>
  <c r="W22" i="1"/>
  <c r="V22" i="1"/>
  <c r="O22" i="1"/>
  <c r="M22" i="1"/>
  <c r="J22" i="1"/>
  <c r="I22" i="1"/>
  <c r="BN21" i="1"/>
  <c r="BM21" i="1"/>
  <c r="BL21" i="1"/>
  <c r="BK21" i="1"/>
  <c r="BH21" i="1"/>
  <c r="BG21" i="1"/>
  <c r="BF21" i="1"/>
  <c r="BE21" i="1"/>
  <c r="BI21" i="1" s="1"/>
  <c r="BJ21" i="1" s="1"/>
  <c r="BD21" i="1"/>
  <c r="AY21" i="1" s="1"/>
  <c r="BA21" i="1"/>
  <c r="AV21" i="1"/>
  <c r="AX21" i="1" s="1"/>
  <c r="AT21" i="1"/>
  <c r="AN21" i="1"/>
  <c r="AM21" i="1"/>
  <c r="AH21" i="1"/>
  <c r="AF21" i="1" s="1"/>
  <c r="X21" i="1"/>
  <c r="W21" i="1"/>
  <c r="V21" i="1"/>
  <c r="R21" i="1"/>
  <c r="O21" i="1"/>
  <c r="BN20" i="1"/>
  <c r="BM20" i="1"/>
  <c r="BK20" i="1"/>
  <c r="BH20" i="1"/>
  <c r="BG20" i="1"/>
  <c r="BF20" i="1"/>
  <c r="BE20" i="1"/>
  <c r="BI20" i="1" s="1"/>
  <c r="BJ20" i="1" s="1"/>
  <c r="BD20" i="1"/>
  <c r="BA20" i="1"/>
  <c r="AY20" i="1"/>
  <c r="AT20" i="1"/>
  <c r="AM20" i="1"/>
  <c r="AN20" i="1" s="1"/>
  <c r="AH20" i="1"/>
  <c r="AF20" i="1" s="1"/>
  <c r="X20" i="1"/>
  <c r="W20" i="1"/>
  <c r="V20" i="1" s="1"/>
  <c r="O20" i="1"/>
  <c r="BN19" i="1"/>
  <c r="BM19" i="1"/>
  <c r="BK19" i="1"/>
  <c r="BL19" i="1" s="1"/>
  <c r="AV19" i="1" s="1"/>
  <c r="BH19" i="1"/>
  <c r="BG19" i="1"/>
  <c r="BF19" i="1"/>
  <c r="BE19" i="1"/>
  <c r="BI19" i="1" s="1"/>
  <c r="BJ19" i="1" s="1"/>
  <c r="BD19" i="1"/>
  <c r="AY19" i="1" s="1"/>
  <c r="BA19" i="1"/>
  <c r="AX19" i="1"/>
  <c r="AT19" i="1"/>
  <c r="AN19" i="1"/>
  <c r="AM19" i="1"/>
  <c r="AH19" i="1"/>
  <c r="AF19" i="1"/>
  <c r="X19" i="1"/>
  <c r="W19" i="1"/>
  <c r="V19" i="1"/>
  <c r="R19" i="1"/>
  <c r="O19" i="1"/>
  <c r="J19" i="1"/>
  <c r="BN18" i="1"/>
  <c r="BM18" i="1"/>
  <c r="BK18" i="1"/>
  <c r="BL18" i="1" s="1"/>
  <c r="BH18" i="1"/>
  <c r="BG18" i="1"/>
  <c r="BF18" i="1"/>
  <c r="BE18" i="1"/>
  <c r="BI18" i="1" s="1"/>
  <c r="BJ18" i="1" s="1"/>
  <c r="BD18" i="1"/>
  <c r="BA18" i="1"/>
  <c r="AY18" i="1"/>
  <c r="AT18" i="1"/>
  <c r="AM18" i="1"/>
  <c r="AN18" i="1" s="1"/>
  <c r="AH18" i="1"/>
  <c r="AF18" i="1" s="1"/>
  <c r="AG18" i="1"/>
  <c r="X18" i="1"/>
  <c r="W18" i="1"/>
  <c r="V18" i="1" s="1"/>
  <c r="O18" i="1"/>
  <c r="BN17" i="1"/>
  <c r="BM17" i="1"/>
  <c r="BK17" i="1"/>
  <c r="BL17" i="1" s="1"/>
  <c r="BH17" i="1"/>
  <c r="BG17" i="1"/>
  <c r="BF17" i="1"/>
  <c r="BE17" i="1"/>
  <c r="BI17" i="1" s="1"/>
  <c r="BJ17" i="1" s="1"/>
  <c r="BD17" i="1"/>
  <c r="AY17" i="1" s="1"/>
  <c r="BA17" i="1"/>
  <c r="AV17" i="1"/>
  <c r="AX17" i="1" s="1"/>
  <c r="AT17" i="1"/>
  <c r="AM17" i="1"/>
  <c r="AN17" i="1" s="1"/>
  <c r="AH17" i="1"/>
  <c r="AF17" i="1" s="1"/>
  <c r="X17" i="1"/>
  <c r="V17" i="1" s="1"/>
  <c r="W17" i="1"/>
  <c r="O17" i="1"/>
  <c r="H17" i="1"/>
  <c r="Z17" i="1" s="1"/>
  <c r="AX24" i="1" l="1"/>
  <c r="R24" i="1"/>
  <c r="AV24" i="1"/>
  <c r="J20" i="1"/>
  <c r="AG20" i="1"/>
  <c r="I20" i="1"/>
  <c r="AW20" i="1" s="1"/>
  <c r="M20" i="1"/>
  <c r="H20" i="1"/>
  <c r="Z23" i="1"/>
  <c r="AA28" i="1"/>
  <c r="S28" i="1"/>
  <c r="T28" i="1" s="1"/>
  <c r="R18" i="1"/>
  <c r="AV18" i="1"/>
  <c r="Z27" i="1"/>
  <c r="J18" i="1"/>
  <c r="M18" i="1"/>
  <c r="H18" i="1"/>
  <c r="I18" i="1"/>
  <c r="AW18" i="1" s="1"/>
  <c r="AZ18" i="1" s="1"/>
  <c r="AV26" i="1"/>
  <c r="AX26" i="1" s="1"/>
  <c r="R26" i="1"/>
  <c r="AV29" i="1"/>
  <c r="AX29" i="1" s="1"/>
  <c r="R29" i="1"/>
  <c r="AV30" i="1"/>
  <c r="AX30" i="1" s="1"/>
  <c r="R30" i="1"/>
  <c r="AG17" i="1"/>
  <c r="J17" i="1"/>
  <c r="M17" i="1"/>
  <c r="I17" i="1"/>
  <c r="AW17" i="1" s="1"/>
  <c r="AZ17" i="1" s="1"/>
  <c r="R17" i="1"/>
  <c r="AX18" i="1"/>
  <c r="M19" i="1"/>
  <c r="I19" i="1"/>
  <c r="AW19" i="1" s="1"/>
  <c r="AZ19" i="1" s="1"/>
  <c r="H19" i="1"/>
  <c r="AG19" i="1"/>
  <c r="M21" i="1"/>
  <c r="I21" i="1"/>
  <c r="AW21" i="1" s="1"/>
  <c r="AZ21" i="1" s="1"/>
  <c r="AG21" i="1"/>
  <c r="J21" i="1"/>
  <c r="H21" i="1"/>
  <c r="AV22" i="1"/>
  <c r="AX22" i="1" s="1"/>
  <c r="R22" i="1"/>
  <c r="S21" i="1"/>
  <c r="T21" i="1" s="1"/>
  <c r="AG23" i="1"/>
  <c r="J23" i="1"/>
  <c r="J24" i="1"/>
  <c r="M24" i="1"/>
  <c r="I24" i="1"/>
  <c r="AW24" i="1" s="1"/>
  <c r="AZ24" i="1" s="1"/>
  <c r="M25" i="1"/>
  <c r="I25" i="1"/>
  <c r="AW25" i="1" s="1"/>
  <c r="AZ25" i="1" s="1"/>
  <c r="H25" i="1"/>
  <c r="AG27" i="1"/>
  <c r="J27" i="1"/>
  <c r="J28" i="1"/>
  <c r="M28" i="1"/>
  <c r="I28" i="1"/>
  <c r="AW28" i="1" s="1"/>
  <c r="AZ28" i="1" s="1"/>
  <c r="M29" i="1"/>
  <c r="I29" i="1"/>
  <c r="AW29" i="1" s="1"/>
  <c r="AZ29" i="1" s="1"/>
  <c r="H29" i="1"/>
  <c r="AZ30" i="1"/>
  <c r="AV28" i="1"/>
  <c r="AX28" i="1" s="1"/>
  <c r="BL20" i="1"/>
  <c r="H22" i="1"/>
  <c r="AG22" i="1"/>
  <c r="M23" i="1"/>
  <c r="R23" i="1"/>
  <c r="J25" i="1"/>
  <c r="R25" i="1"/>
  <c r="AG25" i="1"/>
  <c r="H26" i="1"/>
  <c r="AG26" i="1"/>
  <c r="M27" i="1"/>
  <c r="R27" i="1"/>
  <c r="H30" i="1"/>
  <c r="AG30" i="1"/>
  <c r="S30" i="1" l="1"/>
  <c r="T30" i="1" s="1"/>
  <c r="S26" i="1"/>
  <c r="T26" i="1" s="1"/>
  <c r="S18" i="1"/>
  <c r="T18" i="1" s="1"/>
  <c r="Z22" i="1"/>
  <c r="Z19" i="1"/>
  <c r="U28" i="1"/>
  <c r="Y28" i="1" s="1"/>
  <c r="AB28" i="1"/>
  <c r="AC28" i="1" s="1"/>
  <c r="Z20" i="1"/>
  <c r="P30" i="1"/>
  <c r="N30" i="1" s="1"/>
  <c r="Q30" i="1" s="1"/>
  <c r="K30" i="1" s="1"/>
  <c r="L30" i="1" s="1"/>
  <c r="Z30" i="1"/>
  <c r="Z26" i="1"/>
  <c r="S23" i="1"/>
  <c r="T23" i="1" s="1"/>
  <c r="R20" i="1"/>
  <c r="AV20" i="1"/>
  <c r="AX20" i="1" s="1"/>
  <c r="Z25" i="1"/>
  <c r="S19" i="1"/>
  <c r="T19" i="1" s="1"/>
  <c r="S29" i="1"/>
  <c r="T29" i="1" s="1"/>
  <c r="AZ26" i="1"/>
  <c r="AZ22" i="1"/>
  <c r="S25" i="1"/>
  <c r="T25" i="1" s="1"/>
  <c r="Z18" i="1"/>
  <c r="P18" i="1"/>
  <c r="N18" i="1" s="1"/>
  <c r="Q18" i="1" s="1"/>
  <c r="K18" i="1" s="1"/>
  <c r="L18" i="1" s="1"/>
  <c r="Z29" i="1"/>
  <c r="S22" i="1"/>
  <c r="T22" i="1" s="1"/>
  <c r="S17" i="1"/>
  <c r="T17" i="1" s="1"/>
  <c r="S27" i="1"/>
  <c r="T27" i="1" s="1"/>
  <c r="P28" i="1"/>
  <c r="N28" i="1" s="1"/>
  <c r="Q28" i="1" s="1"/>
  <c r="K28" i="1" s="1"/>
  <c r="L28" i="1" s="1"/>
  <c r="U21" i="1"/>
  <c r="Y21" i="1" s="1"/>
  <c r="AB21" i="1"/>
  <c r="AC21" i="1" s="1"/>
  <c r="AA21" i="1"/>
  <c r="Z21" i="1"/>
  <c r="P21" i="1"/>
  <c r="N21" i="1" s="1"/>
  <c r="Q21" i="1" s="1"/>
  <c r="K21" i="1" s="1"/>
  <c r="L21" i="1" s="1"/>
  <c r="AZ20" i="1"/>
  <c r="S24" i="1"/>
  <c r="T24" i="1" s="1"/>
  <c r="AB22" i="1" l="1"/>
  <c r="U22" i="1"/>
  <c r="Y22" i="1" s="1"/>
  <c r="AA22" i="1"/>
  <c r="U25" i="1"/>
  <c r="Y25" i="1" s="1"/>
  <c r="AB25" i="1"/>
  <c r="AC25" i="1" s="1"/>
  <c r="AA25" i="1"/>
  <c r="U23" i="1"/>
  <c r="Y23" i="1" s="1"/>
  <c r="AB23" i="1"/>
  <c r="AC23" i="1" s="1"/>
  <c r="P23" i="1"/>
  <c r="N23" i="1" s="1"/>
  <c r="Q23" i="1" s="1"/>
  <c r="K23" i="1" s="1"/>
  <c r="L23" i="1" s="1"/>
  <c r="AA23" i="1"/>
  <c r="U27" i="1"/>
  <c r="Y27" i="1" s="1"/>
  <c r="AB27" i="1"/>
  <c r="AC27" i="1" s="1"/>
  <c r="AA27" i="1"/>
  <c r="P27" i="1"/>
  <c r="N27" i="1" s="1"/>
  <c r="Q27" i="1" s="1"/>
  <c r="K27" i="1" s="1"/>
  <c r="L27" i="1" s="1"/>
  <c r="U29" i="1"/>
  <c r="Y29" i="1" s="1"/>
  <c r="AB29" i="1"/>
  <c r="AC29" i="1" s="1"/>
  <c r="AA29" i="1"/>
  <c r="P25" i="1"/>
  <c r="N25" i="1" s="1"/>
  <c r="Q25" i="1" s="1"/>
  <c r="K25" i="1" s="1"/>
  <c r="L25" i="1" s="1"/>
  <c r="U18" i="1"/>
  <c r="Y18" i="1" s="1"/>
  <c r="AB18" i="1"/>
  <c r="AC18" i="1" s="1"/>
  <c r="AA18" i="1"/>
  <c r="P22" i="1"/>
  <c r="N22" i="1" s="1"/>
  <c r="Q22" i="1" s="1"/>
  <c r="K22" i="1" s="1"/>
  <c r="L22" i="1" s="1"/>
  <c r="AB26" i="1"/>
  <c r="AC26" i="1" s="1"/>
  <c r="U26" i="1"/>
  <c r="Y26" i="1" s="1"/>
  <c r="AA26" i="1"/>
  <c r="U24" i="1"/>
  <c r="Y24" i="1" s="1"/>
  <c r="AB24" i="1"/>
  <c r="AA24" i="1"/>
  <c r="P24" i="1"/>
  <c r="N24" i="1" s="1"/>
  <c r="Q24" i="1" s="1"/>
  <c r="K24" i="1" s="1"/>
  <c r="L24" i="1" s="1"/>
  <c r="U17" i="1"/>
  <c r="Y17" i="1" s="1"/>
  <c r="AB17" i="1"/>
  <c r="AC17" i="1" s="1"/>
  <c r="P17" i="1"/>
  <c r="N17" i="1" s="1"/>
  <c r="Q17" i="1" s="1"/>
  <c r="K17" i="1" s="1"/>
  <c r="L17" i="1" s="1"/>
  <c r="AA17" i="1"/>
  <c r="P29" i="1"/>
  <c r="N29" i="1" s="1"/>
  <c r="Q29" i="1" s="1"/>
  <c r="K29" i="1" s="1"/>
  <c r="L29" i="1" s="1"/>
  <c r="U19" i="1"/>
  <c r="Y19" i="1" s="1"/>
  <c r="AB19" i="1"/>
  <c r="AC19" i="1" s="1"/>
  <c r="AA19" i="1"/>
  <c r="S20" i="1"/>
  <c r="T20" i="1" s="1"/>
  <c r="P26" i="1"/>
  <c r="N26" i="1" s="1"/>
  <c r="Q26" i="1" s="1"/>
  <c r="K26" i="1" s="1"/>
  <c r="L26" i="1" s="1"/>
  <c r="P19" i="1"/>
  <c r="N19" i="1" s="1"/>
  <c r="Q19" i="1" s="1"/>
  <c r="K19" i="1" s="1"/>
  <c r="L19" i="1" s="1"/>
  <c r="AB30" i="1"/>
  <c r="U30" i="1"/>
  <c r="Y30" i="1" s="1"/>
  <c r="AA30" i="1"/>
  <c r="AC24" i="1" l="1"/>
  <c r="AB20" i="1"/>
  <c r="U20" i="1"/>
  <c r="Y20" i="1" s="1"/>
  <c r="AA20" i="1"/>
  <c r="P20" i="1"/>
  <c r="N20" i="1" s="1"/>
  <c r="Q20" i="1" s="1"/>
  <c r="K20" i="1" s="1"/>
  <c r="L20" i="1" s="1"/>
  <c r="AC30" i="1"/>
  <c r="AC22" i="1"/>
  <c r="AC20" i="1" l="1"/>
</calcChain>
</file>

<file path=xl/sharedStrings.xml><?xml version="1.0" encoding="utf-8"?>
<sst xmlns="http://schemas.openxmlformats.org/spreadsheetml/2006/main" count="682" uniqueCount="310">
  <si>
    <t>File opened</t>
  </si>
  <si>
    <t>2023-08-06 09:26:14</t>
  </si>
  <si>
    <t>Console s/n</t>
  </si>
  <si>
    <t>68C-831518</t>
  </si>
  <si>
    <t>Console ver</t>
  </si>
  <si>
    <t>Bluestem v.1.4.05</t>
  </si>
  <si>
    <t>Scripts ver</t>
  </si>
  <si>
    <t>2020.04  1.4.05, May 2020</t>
  </si>
  <si>
    <t>Head s/n</t>
  </si>
  <si>
    <t>68H-581518</t>
  </si>
  <si>
    <t>Head ver</t>
  </si>
  <si>
    <t>1.4.2</t>
  </si>
  <si>
    <t>Head cal</t>
  </si>
  <si>
    <t>{"chamberpressurezero": "2.59897", "flowazero": "0.22201", "h2obspan1": "0.99774", "co2aspanconc1": "2500", "ssa_ref": "34012.9", "co2bspan2a": "0.290536", "co2bspan1": "0.998921", "h2oaspanconc2": "0", "co2bspan2": "-0.0274741", "h2oaspanconc1": "12.13", "co2bspanconc2": "296.7", "ssb_ref": "36059.3", "oxygen": "2", "h2obspan2b": "0.0695827", "h2obspanconc2": "0", "co2aspanconc2": "296.7", "co2aspan2a": "0.288912", "co2bspan2b": "0.287903", "co2bzero": "0.954093", "tazero": "0.0756302", "co2aspan1": "0.999203", "h2oaspan2a": "0.0692222", "h2obspan2": "0", "flowmeterzero": "0.989868", "co2aspan2b": "0.286312", "flowbzero": "0.39395", "h2oaspan2b": "0.0693255", "h2oaspan1": "1.00149", "co2azero": "0.974628", "h2obspan2a": "0.0697403", "h2oazero": "1.00951", "co2aspan2": "-0.0283872", "tbzero": "0.101143", "h2obzero": "1.03084", "h2obspanconc1": "12.13", "co2bspanconc1": "2500", "h2oaspan2": "0"}</t>
  </si>
  <si>
    <t>Chamber type</t>
  </si>
  <si>
    <t>6800-01A</t>
  </si>
  <si>
    <t>Chamber s/n</t>
  </si>
  <si>
    <t>MPF-651402</t>
  </si>
  <si>
    <t>Chamber rev</t>
  </si>
  <si>
    <t>0</t>
  </si>
  <si>
    <t>Chamber cal</t>
  </si>
  <si>
    <t>Fluorometer</t>
  </si>
  <si>
    <t>Flr. Version</t>
  </si>
  <si>
    <t>09:26:14</t>
  </si>
  <si>
    <t>Stability Definition:	CO2_r (Meas): Per=15</t>
  </si>
  <si>
    <t>SysConst</t>
  </si>
  <si>
    <t>AvgTime</t>
  </si>
  <si>
    <t>1</t>
  </si>
  <si>
    <t>Oxygen</t>
  </si>
  <si>
    <t>2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</si>
  <si>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</si>
  <si>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</si>
  <si>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</si>
  <si>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</si>
  <si>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</si>
  <si>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</si>
  <si>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</si>
  <si>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</si>
  <si>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</si>
  <si>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</si>
  <si>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</si>
  <si>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</si>
  <si>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</si>
  <si>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</si>
  <si>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</si>
  <si>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</si>
  <si>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</si>
  <si>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</si>
  <si>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</si>
  <si>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</si>
  <si>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</si>
  <si>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</si>
  <si>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</si>
  <si>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</si>
  <si>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</si>
  <si>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</si>
  <si>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</si>
  <si>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</si>
  <si>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</si>
  <si>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</si>
  <si>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</si>
  <si>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</si>
  <si>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</si>
  <si>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</si>
  <si>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</si>
  <si>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</si>
  <si>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</si>
  <si>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</si>
  <si>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</si>
  <si>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</si>
  <si>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</si>
  <si>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</si>
  <si>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</si>
  <si>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</si>
  <si>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</si>
  <si>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</si>
  <si>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</si>
  <si>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</si>
  <si>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11.4251 87.9224 414.548 670.55 924.947 1153.37 1372.17 1571.21</t>
  </si>
  <si>
    <t>Fs_true</t>
  </si>
  <si>
    <t>0.0114304 99.8272 403.773 601.354 800.068 1000.86 1200.9 1401.48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</si>
  <si>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</si>
  <si>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</si>
  <si>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</si>
  <si>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</si>
  <si>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</si>
  <si>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</si>
  <si>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</si>
  <si>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</si>
  <si>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</si>
  <si>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</si>
  <si>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</si>
  <si>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</si>
  <si>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</si>
  <si>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</si>
  <si>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</si>
  <si>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</si>
  <si>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</si>
  <si>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</si>
  <si>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</si>
  <si>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</si>
  <si>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</si>
  <si>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</si>
  <si>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</si>
  <si>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</si>
  <si>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</si>
  <si>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</si>
  <si>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</si>
  <si>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</si>
  <si>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</si>
  <si>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</si>
  <si>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</si>
  <si>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</si>
  <si>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</si>
  <si>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</si>
  <si>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</si>
  <si>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</si>
  <si>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</si>
  <si>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</si>
  <si>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</si>
  <si>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</si>
  <si>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</si>
  <si>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</si>
  <si>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</si>
  <si>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</si>
  <si>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</si>
  <si>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</si>
  <si>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</si>
  <si>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</si>
  <si>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</si>
  <si>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</si>
  <si>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</si>
  <si>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</si>
  <si>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</si>
  <si>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</si>
  <si>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</si>
  <si>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</si>
  <si>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</si>
  <si>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</si>
  <si>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</si>
  <si>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</si>
  <si>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</si>
  <si>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</si>
  <si>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</si>
  <si>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</si>
  <si>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</si>
  <si>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</si>
  <si>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</si>
  <si>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</si>
  <si>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</si>
  <si>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</si>
  <si>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</si>
  <si>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</si>
  <si>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</si>
  <si>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</si>
  <si>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</si>
  <si>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</si>
  <si>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</si>
  <si>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</si>
  <si>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</si>
  <si>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</si>
  <si>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</si>
  <si>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</si>
  <si>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</si>
  <si>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</si>
  <si>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</si>
  <si>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</si>
  <si>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</si>
  <si>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</si>
  <si>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</si>
  <si>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</si>
  <si>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</si>
  <si>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</si>
  <si>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</si>
  <si>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</si>
  <si>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</si>
  <si>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</si>
  <si>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</si>
  <si>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</si>
  <si>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</si>
  <si>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</si>
  <si>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</si>
  <si>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</si>
  <si>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</si>
  <si>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</si>
  <si>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</si>
  <si>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</si>
  <si>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</si>
  <si>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</si>
  <si>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</si>
  <si>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</si>
  <si>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</si>
  <si>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</si>
  <si>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</si>
  <si>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</si>
  <si>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</si>
  <si>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</si>
  <si>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</si>
  <si>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</si>
  <si>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</si>
  <si>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</si>
  <si>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</si>
  <si>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</si>
  <si>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</si>
  <si>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</si>
  <si>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</si>
  <si>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</si>
  <si>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</si>
  <si>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</si>
  <si>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</si>
  <si>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</si>
  <si>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</si>
  <si>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</si>
  <si>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</si>
  <si>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</si>
  <si>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</si>
  <si>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</si>
  <si>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</si>
  <si>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</si>
  <si>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</si>
  <si>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</si>
  <si>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</si>
  <si>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</si>
  <si>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</si>
  <si>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</si>
  <si>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</si>
  <si>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</si>
  <si>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</si>
  <si>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</si>
  <si>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</si>
  <si>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</si>
  <si>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</si>
  <si>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</si>
  <si>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</si>
  <si>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</si>
  <si>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</si>
  <si>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</si>
  <si>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</si>
  <si>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</si>
  <si>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</si>
  <si>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</si>
  <si>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</si>
  <si>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</si>
  <si>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</si>
  <si>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</si>
  <si>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</si>
  <si>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</si>
  <si>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</si>
  <si>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</si>
  <si>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</si>
  <si>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</si>
  <si>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</si>
  <si>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</si>
  <si>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</si>
  <si>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</si>
  <si>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</si>
  <si>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</si>
  <si>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</si>
  <si>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</si>
  <si>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</si>
  <si>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</si>
  <si>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</si>
  <si>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</si>
  <si>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</si>
  <si>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</si>
  <si>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</si>
  <si>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</si>
  <si>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</si>
  <si>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</si>
  <si>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</si>
  <si>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</si>
  <si>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</si>
  <si>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</si>
  <si>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</si>
  <si>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</si>
  <si>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</si>
  <si>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min</t>
  </si>
  <si>
    <t>20230806 09:33:25</t>
  </si>
  <si>
    <t>09:33:25</t>
  </si>
  <si>
    <t>-</t>
  </si>
  <si>
    <t>0: Broadleaf</t>
  </si>
  <si>
    <t>--:--:--</t>
  </si>
  <si>
    <t>0/0</t>
  </si>
  <si>
    <t>20230806 09:35:25</t>
  </si>
  <si>
    <t>09:35:25</t>
  </si>
  <si>
    <t>20230806 09:37:26</t>
  </si>
  <si>
    <t>09:37:26</t>
  </si>
  <si>
    <t>20230806 09:39:26</t>
  </si>
  <si>
    <t>09:39:26</t>
  </si>
  <si>
    <t>20230806 09:41:27</t>
  </si>
  <si>
    <t>09:41:27</t>
  </si>
  <si>
    <t>20230806 09:43:27</t>
  </si>
  <si>
    <t>09:43:27</t>
  </si>
  <si>
    <t>20230806 09:45:28</t>
  </si>
  <si>
    <t>09:45:28</t>
  </si>
  <si>
    <t>20230806 09:47:28</t>
  </si>
  <si>
    <t>09:47:28</t>
  </si>
  <si>
    <t>20230806 09:49:29</t>
  </si>
  <si>
    <t>09:49:29</t>
  </si>
  <si>
    <t>20230806 09:51:29</t>
  </si>
  <si>
    <t>09:51:29</t>
  </si>
  <si>
    <t>20230806 09:53:30</t>
  </si>
  <si>
    <t>09:53:30</t>
  </si>
  <si>
    <t>20230806 09:55:30</t>
  </si>
  <si>
    <t>09:55:30</t>
  </si>
  <si>
    <t>20230806 09:57:31</t>
  </si>
  <si>
    <t>09:57:31</t>
  </si>
  <si>
    <t>20230806 09:59:31</t>
  </si>
  <si>
    <t>09:59:31</t>
  </si>
  <si>
    <t>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</si>
</sst>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I30"/>
  <sheetViews>
    <sheetView tabSelected="1" topLeftCell="A9" workbookViewId="0">
      <selection activeCell="F17" sqref="F17:F30"/>
    </sheetView>
  </sheetViews>
  <sheetFormatPr defaultRowHeight="13.5" x14ac:dyDescent="0.15"/>
  <sheetData>
    <row r="2" spans="1:165" x14ac:dyDescent="0.15">
      <c r="A2" t="s">
        <v>25</v>
      </c>
      <c r="B2" t="s">
        <v>26</v>
      </c>
      <c r="C2" t="s">
        <v>28</v>
      </c>
    </row>
    <row r="3" spans="1:165" x14ac:dyDescent="0.15">
      <c r="B3" t="s">
        <v>27</v>
      </c>
      <c r="C3" t="s">
        <v>29</v>
      </c>
    </row>
    <row r="4" spans="1:165" x14ac:dyDescent="0.1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5" x14ac:dyDescent="0.1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5" x14ac:dyDescent="0.1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5" x14ac:dyDescent="0.15">
      <c r="B7">
        <v>0</v>
      </c>
      <c r="C7">
        <v>0</v>
      </c>
      <c r="D7">
        <v>0</v>
      </c>
      <c r="E7">
        <v>1</v>
      </c>
    </row>
    <row r="8" spans="1:165" x14ac:dyDescent="0.1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5" x14ac:dyDescent="0.1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 x14ac:dyDescent="0.1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5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65" x14ac:dyDescent="0.1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5" x14ac:dyDescent="0.1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65" x14ac:dyDescent="0.1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84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87</v>
      </c>
      <c r="BL14" t="s">
        <v>87</v>
      </c>
      <c r="BM14" t="s">
        <v>87</v>
      </c>
      <c r="BN14" t="s">
        <v>87</v>
      </c>
      <c r="BO14" t="s">
        <v>88</v>
      </c>
      <c r="BP14" t="s">
        <v>88</v>
      </c>
      <c r="BQ14" t="s">
        <v>88</v>
      </c>
      <c r="BR14" t="s">
        <v>88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</row>
    <row r="15" spans="1:165" x14ac:dyDescent="0.1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85</v>
      </c>
      <c r="AE15" t="s">
        <v>125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102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97</v>
      </c>
      <c r="DI15" t="s">
        <v>100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</row>
    <row r="16" spans="1:165" x14ac:dyDescent="0.15">
      <c r="B16" t="s">
        <v>257</v>
      </c>
      <c r="C16" t="s">
        <v>257</v>
      </c>
      <c r="G16" t="s">
        <v>257</v>
      </c>
      <c r="H16" t="s">
        <v>258</v>
      </c>
      <c r="I16" t="s">
        <v>259</v>
      </c>
      <c r="J16" t="s">
        <v>260</v>
      </c>
      <c r="K16" t="s">
        <v>260</v>
      </c>
      <c r="L16" t="s">
        <v>172</v>
      </c>
      <c r="M16" t="s">
        <v>172</v>
      </c>
      <c r="N16" t="s">
        <v>258</v>
      </c>
      <c r="O16" t="s">
        <v>258</v>
      </c>
      <c r="P16" t="s">
        <v>258</v>
      </c>
      <c r="Q16" t="s">
        <v>258</v>
      </c>
      <c r="R16" t="s">
        <v>261</v>
      </c>
      <c r="S16" t="s">
        <v>262</v>
      </c>
      <c r="T16" t="s">
        <v>262</v>
      </c>
      <c r="U16" t="s">
        <v>263</v>
      </c>
      <c r="V16" t="s">
        <v>264</v>
      </c>
      <c r="W16" t="s">
        <v>263</v>
      </c>
      <c r="X16" t="s">
        <v>263</v>
      </c>
      <c r="Y16" t="s">
        <v>263</v>
      </c>
      <c r="Z16" t="s">
        <v>261</v>
      </c>
      <c r="AA16" t="s">
        <v>261</v>
      </c>
      <c r="AB16" t="s">
        <v>261</v>
      </c>
      <c r="AC16" t="s">
        <v>261</v>
      </c>
      <c r="AD16" t="s">
        <v>265</v>
      </c>
      <c r="AE16" t="s">
        <v>264</v>
      </c>
      <c r="AG16" t="s">
        <v>264</v>
      </c>
      <c r="AH16" t="s">
        <v>265</v>
      </c>
      <c r="AO16" t="s">
        <v>259</v>
      </c>
      <c r="AV16" t="s">
        <v>259</v>
      </c>
      <c r="AW16" t="s">
        <v>259</v>
      </c>
      <c r="AX16" t="s">
        <v>259</v>
      </c>
      <c r="AZ16" t="s">
        <v>266</v>
      </c>
      <c r="BK16" t="s">
        <v>259</v>
      </c>
      <c r="BL16" t="s">
        <v>259</v>
      </c>
      <c r="BN16" t="s">
        <v>267</v>
      </c>
      <c r="BO16" t="s">
        <v>268</v>
      </c>
      <c r="BR16" t="s">
        <v>258</v>
      </c>
      <c r="BS16" t="s">
        <v>257</v>
      </c>
      <c r="BT16" t="s">
        <v>260</v>
      </c>
      <c r="BU16" t="s">
        <v>260</v>
      </c>
      <c r="BV16" t="s">
        <v>269</v>
      </c>
      <c r="BW16" t="s">
        <v>269</v>
      </c>
      <c r="BX16" t="s">
        <v>260</v>
      </c>
      <c r="BY16" t="s">
        <v>269</v>
      </c>
      <c r="BZ16" t="s">
        <v>265</v>
      </c>
      <c r="CA16" t="s">
        <v>263</v>
      </c>
      <c r="CB16" t="s">
        <v>263</v>
      </c>
      <c r="CC16" t="s">
        <v>262</v>
      </c>
      <c r="CD16" t="s">
        <v>262</v>
      </c>
      <c r="CE16" t="s">
        <v>262</v>
      </c>
      <c r="CF16" t="s">
        <v>262</v>
      </c>
      <c r="CG16" t="s">
        <v>262</v>
      </c>
      <c r="CH16" t="s">
        <v>270</v>
      </c>
      <c r="CI16" t="s">
        <v>259</v>
      </c>
      <c r="CJ16" t="s">
        <v>259</v>
      </c>
      <c r="CK16" t="s">
        <v>259</v>
      </c>
      <c r="CP16" t="s">
        <v>259</v>
      </c>
      <c r="CS16" t="s">
        <v>262</v>
      </c>
      <c r="CT16" t="s">
        <v>262</v>
      </c>
      <c r="CU16" t="s">
        <v>262</v>
      </c>
      <c r="CV16" t="s">
        <v>262</v>
      </c>
      <c r="CW16" t="s">
        <v>262</v>
      </c>
      <c r="CX16" t="s">
        <v>259</v>
      </c>
      <c r="CY16" t="s">
        <v>259</v>
      </c>
      <c r="CZ16" t="s">
        <v>259</v>
      </c>
      <c r="DA16" t="s">
        <v>257</v>
      </c>
      <c r="DD16" t="s">
        <v>271</v>
      </c>
      <c r="DE16" t="s">
        <v>271</v>
      </c>
      <c r="DG16" t="s">
        <v>257</v>
      </c>
      <c r="DH16" t="s">
        <v>272</v>
      </c>
      <c r="DJ16" t="s">
        <v>257</v>
      </c>
      <c r="DK16" t="s">
        <v>257</v>
      </c>
      <c r="DM16" t="s">
        <v>273</v>
      </c>
      <c r="DN16" t="s">
        <v>274</v>
      </c>
      <c r="DO16" t="s">
        <v>273</v>
      </c>
      <c r="DP16" t="s">
        <v>274</v>
      </c>
      <c r="DQ16" t="s">
        <v>273</v>
      </c>
      <c r="DR16" t="s">
        <v>274</v>
      </c>
      <c r="DS16" t="s">
        <v>264</v>
      </c>
      <c r="DT16" t="s">
        <v>264</v>
      </c>
      <c r="DU16" t="s">
        <v>260</v>
      </c>
      <c r="DV16" t="s">
        <v>275</v>
      </c>
      <c r="DW16" t="s">
        <v>260</v>
      </c>
      <c r="EB16" t="s">
        <v>264</v>
      </c>
      <c r="EC16" t="s">
        <v>264</v>
      </c>
      <c r="ED16" t="s">
        <v>273</v>
      </c>
      <c r="EE16" t="s">
        <v>274</v>
      </c>
      <c r="EF16" t="s">
        <v>274</v>
      </c>
      <c r="EJ16" t="s">
        <v>274</v>
      </c>
      <c r="EN16" t="s">
        <v>260</v>
      </c>
      <c r="EO16" t="s">
        <v>260</v>
      </c>
      <c r="EP16" t="s">
        <v>269</v>
      </c>
      <c r="EQ16" t="s">
        <v>269</v>
      </c>
      <c r="ER16" t="s">
        <v>276</v>
      </c>
      <c r="ES16" t="s">
        <v>276</v>
      </c>
      <c r="EU16" t="s">
        <v>265</v>
      </c>
      <c r="EV16" t="s">
        <v>265</v>
      </c>
      <c r="EW16" t="s">
        <v>262</v>
      </c>
      <c r="EX16" t="s">
        <v>262</v>
      </c>
      <c r="EY16" t="s">
        <v>262</v>
      </c>
      <c r="EZ16" t="s">
        <v>262</v>
      </c>
      <c r="FA16" t="s">
        <v>262</v>
      </c>
      <c r="FB16" t="s">
        <v>264</v>
      </c>
      <c r="FC16" t="s">
        <v>264</v>
      </c>
      <c r="FD16" t="s">
        <v>264</v>
      </c>
      <c r="FE16" t="s">
        <v>262</v>
      </c>
      <c r="FF16" t="s">
        <v>260</v>
      </c>
      <c r="FG16" t="s">
        <v>269</v>
      </c>
      <c r="FH16" t="s">
        <v>264</v>
      </c>
      <c r="FI16" t="s">
        <v>264</v>
      </c>
    </row>
    <row r="17" spans="1:165" x14ac:dyDescent="0.15">
      <c r="A17">
        <v>1</v>
      </c>
      <c r="B17">
        <v>1691285605</v>
      </c>
      <c r="C17">
        <v>0</v>
      </c>
      <c r="D17" t="s">
        <v>277</v>
      </c>
      <c r="E17" t="s">
        <v>278</v>
      </c>
      <c r="F17" t="s">
        <v>309</v>
      </c>
      <c r="G17">
        <v>1691285602</v>
      </c>
      <c r="H17">
        <f t="shared" ref="H17:H30" si="0">BZ17*AF17*(BV17-BW17)/(100*BO17*(1000-AF17*BV17))</f>
        <v>4.2934207539725164E-3</v>
      </c>
      <c r="I17">
        <f t="shared" ref="I17:I30" si="1">BZ17*AF17*(BU17-BT17*(1000-AF17*BW17)/(1000-AF17*BV17))/(100*BO17)</f>
        <v>38.622990165372983</v>
      </c>
      <c r="J17">
        <f t="shared" ref="J17:J30" si="2">BT17 - IF(AF17&gt;1, I17*BO17*100/(AH17*CH17), 0)</f>
        <v>351.875363636364</v>
      </c>
      <c r="K17">
        <f t="shared" ref="K17:K30" si="3">((Q17-H17/2)*J17-I17)/(Q17+H17/2)</f>
        <v>16.347604532380313</v>
      </c>
      <c r="L17">
        <f t="shared" ref="L17:L30" si="4">K17*(CA17+CB17)/1000</f>
        <v>1.6316729198097935</v>
      </c>
      <c r="M17">
        <f t="shared" ref="M17:M30" si="5">(BT17 - IF(AF17&gt;1, I17*BO17*100/(AH17*CH17), 0))*(CA17+CB17)/1000</f>
        <v>35.121078495411815</v>
      </c>
      <c r="N17">
        <f t="shared" ref="N17:N30" si="6">2/((1/P17-1/O17)+SIGN(P17)*SQRT((1/P17-1/O17)*(1/P17-1/O17) + 4*BP17/((BP17+1)*(BP17+1))*(2*1/P17*1/O17-1/O17*1/O17)))</f>
        <v>0.19385593910428359</v>
      </c>
      <c r="O17">
        <f t="shared" ref="O17:O30" si="7">IF(LEFT(BQ17,1)&lt;&gt;"0",IF(LEFT(BQ17,1)="1",3,BR17),$D$5+$E$5*(CH17*CA17/($K$5*1000))+$F$5*(CH17*CA17/($K$5*1000))*MAX(MIN(BO17,$J$5),$I$5)*MAX(MIN(BO17,$J$5),$I$5)+$G$5*MAX(MIN(BO17,$J$5),$I$5)*(CH17*CA17/($K$5*1000))+$H$5*(CH17*CA17/($K$5*1000))*(CH17*CA17/($K$5*1000)))</f>
        <v>2.9260769710005263</v>
      </c>
      <c r="P17">
        <f t="shared" ref="P17:P30" si="8">H17*(1000-(1000*0.61365*EXP(17.502*T17/(240.97+T17))/(CA17+CB17)+BV17)/2)/(1000*0.61365*EXP(17.502*T17/(240.97+T17))/(CA17+CB17)-BV17)</f>
        <v>0.18699312069112708</v>
      </c>
      <c r="Q17">
        <f t="shared" ref="Q17:Q30" si="9">1/((BP17+1)/(N17/1.6)+1/(O17/1.37)) + BP17/((BP17+1)/(N17/1.6) + BP17/(O17/1.37))</f>
        <v>0.11746705648867296</v>
      </c>
      <c r="R17">
        <f t="shared" ref="R17:R30" si="10">(BL17*BN17)</f>
        <v>192.05661692722848</v>
      </c>
      <c r="S17">
        <f t="shared" ref="S17:S30" si="11">(CC17+(R17+2*0.95*0.0000000567*(((CC17+$B$7)+273)^4-(CC17+273)^4)-44100*H17)/(1.84*29.3*O17+8*0.95*0.0000000567*(CC17+273)^3))</f>
        <v>37.630318710729476</v>
      </c>
      <c r="T17">
        <f t="shared" ref="T17:T30" si="12">($C$7*CD17+$D$7*CE17+$E$7*S17)</f>
        <v>37.630318710729476</v>
      </c>
      <c r="U17">
        <f t="shared" ref="U17:U30" si="13">0.61365*EXP(17.502*T17/(240.97+T17))</f>
        <v>6.5250614792481825</v>
      </c>
      <c r="V17">
        <f t="shared" ref="V17:V30" si="14">(W17/X17*100)</f>
        <v>66.851185530706971</v>
      </c>
      <c r="W17">
        <f t="shared" ref="W17:W30" si="15">BV17*(CA17+CB17)/1000</f>
        <v>4.3583093518418758</v>
      </c>
      <c r="X17">
        <f t="shared" ref="X17:X30" si="16">0.61365*EXP(17.502*CC17/(240.97+CC17))</f>
        <v>6.519419689034474</v>
      </c>
      <c r="Y17">
        <f t="shared" ref="Y17:Y30" si="17">(U17-BV17*(CA17+CB17)/1000)</f>
        <v>2.1667521274063066</v>
      </c>
      <c r="Z17">
        <f t="shared" ref="Z17:Z30" si="18">(-H17*44100)</f>
        <v>-189.33985525018798</v>
      </c>
      <c r="AA17">
        <f t="shared" ref="AA17:AA30" si="19">2*29.3*O17*0.92*(CC17-T17)</f>
        <v>-2.5111871503576997</v>
      </c>
      <c r="AB17">
        <f t="shared" ref="AB17:AB30" si="20">2*0.95*0.0000000567*(((CC17+$B$7)+273)^4-(T17+273)^4)</f>
        <v>-0.20559033048898598</v>
      </c>
      <c r="AC17">
        <f t="shared" ref="AC17:AC30" si="21">R17+AB17+Z17+AA17</f>
        <v>-1.5803806178826818E-5</v>
      </c>
      <c r="AD17">
        <v>0</v>
      </c>
      <c r="AE17">
        <v>0</v>
      </c>
      <c r="AF17">
        <f t="shared" ref="AF17:AF30" si="22">IF(AD17*$H$13&gt;=AH17,1,(AH17/(AH17-AD17*$H$13)))</f>
        <v>1</v>
      </c>
      <c r="AG17">
        <f t="shared" ref="AG17:AG30" si="23">(AF17-1)*100</f>
        <v>0</v>
      </c>
      <c r="AH17">
        <f t="shared" ref="AH17:AH30" si="24">MAX(0,($B$13+$C$13*CH17)/(1+$D$13*CH17)*CA17/(CC17+273)*$E$13)</f>
        <v>50968.115338067684</v>
      </c>
      <c r="AI17" t="s">
        <v>279</v>
      </c>
      <c r="AJ17" t="s">
        <v>279</v>
      </c>
      <c r="AK17">
        <v>0</v>
      </c>
      <c r="AL17">
        <v>0</v>
      </c>
      <c r="AM17">
        <f t="shared" ref="AM17:AM30" si="25">AL17-AK17</f>
        <v>0</v>
      </c>
      <c r="AN17" t="e">
        <f t="shared" ref="AN17:AN30" si="26">AM17/AL17</f>
        <v>#DIV/0!</v>
      </c>
      <c r="AO17">
        <v>0</v>
      </c>
      <c r="AP17" t="s">
        <v>279</v>
      </c>
      <c r="AQ17" t="s">
        <v>279</v>
      </c>
      <c r="AR17">
        <v>0</v>
      </c>
      <c r="AS17">
        <v>0</v>
      </c>
      <c r="AT17" t="e">
        <f t="shared" ref="AT17:AT30" si="27">1-AR17/AS17</f>
        <v>#DIV/0!</v>
      </c>
      <c r="AU17">
        <v>0.5</v>
      </c>
      <c r="AV17">
        <f t="shared" ref="AV17:AV30" si="28">BL17</f>
        <v>1008.2903180051478</v>
      </c>
      <c r="AW17">
        <f t="shared" ref="AW17:AW30" si="29">I17</f>
        <v>38.622990165372983</v>
      </c>
      <c r="AX17" t="e">
        <f t="shared" ref="AX17:AX30" si="30">AT17*AU17*AV17</f>
        <v>#DIV/0!</v>
      </c>
      <c r="AY17" t="e">
        <f t="shared" ref="AY17:AY30" si="31">BD17/AS17</f>
        <v>#DIV/0!</v>
      </c>
      <c r="AZ17">
        <f t="shared" ref="AZ17:AZ30" si="32">(AW17-AO17)/AV17</f>
        <v>3.8305426002489686E-2</v>
      </c>
      <c r="BA17" t="e">
        <f t="shared" ref="BA17:BA30" si="33">(AL17-AS17)/AS17</f>
        <v>#DIV/0!</v>
      </c>
      <c r="BB17" t="s">
        <v>279</v>
      </c>
      <c r="BC17">
        <v>0</v>
      </c>
      <c r="BD17">
        <f t="shared" ref="BD17:BD30" si="34">AS17-BC17</f>
        <v>0</v>
      </c>
      <c r="BE17" t="e">
        <f t="shared" ref="BE17:BE30" si="35">(AS17-AR17)/(AS17-BC17)</f>
        <v>#DIV/0!</v>
      </c>
      <c r="BF17" t="e">
        <f t="shared" ref="BF17:BF30" si="36">(AL17-AS17)/(AL17-BC17)</f>
        <v>#DIV/0!</v>
      </c>
      <c r="BG17" t="e">
        <f t="shared" ref="BG17:BG30" si="37">(AS17-AR17)/(AS17-AK17)</f>
        <v>#DIV/0!</v>
      </c>
      <c r="BH17" t="e">
        <f t="shared" ref="BH17:BH30" si="38">(AL17-AS17)/(AL17-AK17)</f>
        <v>#DIV/0!</v>
      </c>
      <c r="BI17" t="e">
        <f t="shared" ref="BI17:BI30" si="39">(BE17*BC17/AR17)</f>
        <v>#DIV/0!</v>
      </c>
      <c r="BJ17" t="e">
        <f t="shared" ref="BJ17:BJ30" si="40">(1-BI17)</f>
        <v>#DIV/0!</v>
      </c>
      <c r="BK17">
        <f t="shared" ref="BK17:BK30" si="41">$B$11*CI17+$C$11*CJ17+$F$11*CK17*(1-CN17)</f>
        <v>1200.00454545455</v>
      </c>
      <c r="BL17">
        <f t="shared" ref="BL17:BL30" si="42">BK17*BM17</f>
        <v>1008.2903180051478</v>
      </c>
      <c r="BM17">
        <f t="shared" ref="BM17:BM30" si="43">($B$11*$D$9+$C$11*$D$9+$F$11*((CX17+CP17)/MAX(CX17+CP17+CY17, 0.1)*$I$9+CY17/MAX(CX17+CP17+CY17, 0.1)*$J$9))/($B$11+$C$11+$F$11)</f>
        <v>0.84023874894841943</v>
      </c>
      <c r="BN17">
        <f t="shared" ref="BN17:BN30" si="44">($B$11*$K$9+$C$11*$K$9+$F$11*((CX17+CP17)/MAX(CX17+CP17+CY17, 0.1)*$P$9+CY17/MAX(CX17+CP17+CY17, 0.1)*$Q$9))/($B$11+$C$11+$F$11)</f>
        <v>0.19047749789683882</v>
      </c>
      <c r="BO17">
        <v>6</v>
      </c>
      <c r="BP17">
        <v>0.5</v>
      </c>
      <c r="BQ17" t="s">
        <v>280</v>
      </c>
      <c r="BR17">
        <v>2</v>
      </c>
      <c r="BS17">
        <v>1691285602</v>
      </c>
      <c r="BT17">
        <v>351.875363636364</v>
      </c>
      <c r="BU17">
        <v>400.02981818181797</v>
      </c>
      <c r="BV17">
        <v>43.665563636363601</v>
      </c>
      <c r="BW17">
        <v>38.739045454545497</v>
      </c>
      <c r="BX17">
        <v>353.45581818181802</v>
      </c>
      <c r="BY17">
        <v>43.9065636363636</v>
      </c>
      <c r="BZ17">
        <v>500.06263636363599</v>
      </c>
      <c r="CA17">
        <v>99.750027272727294</v>
      </c>
      <c r="CB17">
        <v>6.1105090909090901E-2</v>
      </c>
      <c r="CC17">
        <v>37.614400000000003</v>
      </c>
      <c r="CD17">
        <v>36.776118181818198</v>
      </c>
      <c r="CE17">
        <v>999.9</v>
      </c>
      <c r="CF17">
        <v>0</v>
      </c>
      <c r="CG17">
        <v>0</v>
      </c>
      <c r="CH17">
        <v>10005.227272727299</v>
      </c>
      <c r="CI17">
        <v>0</v>
      </c>
      <c r="CJ17">
        <v>764.01472727272699</v>
      </c>
      <c r="CK17">
        <v>1200.00454545455</v>
      </c>
      <c r="CL17">
        <v>0.99201081818181802</v>
      </c>
      <c r="CM17">
        <v>7.98911727272727E-3</v>
      </c>
      <c r="CN17">
        <v>0</v>
      </c>
      <c r="CO17">
        <v>690.36263636363606</v>
      </c>
      <c r="CP17">
        <v>5.0007400000000004</v>
      </c>
      <c r="CQ17">
        <v>8911.8781818181797</v>
      </c>
      <c r="CR17">
        <v>10013.2181818182</v>
      </c>
      <c r="CS17">
        <v>47.914454545454497</v>
      </c>
      <c r="CT17">
        <v>50.061999999999998</v>
      </c>
      <c r="CU17">
        <v>49</v>
      </c>
      <c r="CV17">
        <v>49.811999999999998</v>
      </c>
      <c r="CW17">
        <v>50.686999999999998</v>
      </c>
      <c r="CX17">
        <v>1185.45454545455</v>
      </c>
      <c r="CY17">
        <v>9.5500000000000007</v>
      </c>
      <c r="CZ17">
        <v>0</v>
      </c>
      <c r="DA17">
        <v>1691285604.8</v>
      </c>
      <c r="DB17">
        <v>0</v>
      </c>
      <c r="DC17">
        <v>690.29300000000001</v>
      </c>
      <c r="DD17">
        <v>-5.5383334166500697</v>
      </c>
      <c r="DE17">
        <v>-28.916667100072601</v>
      </c>
      <c r="DF17">
        <v>8911.6788888888896</v>
      </c>
      <c r="DG17">
        <v>5</v>
      </c>
      <c r="DH17">
        <v>0</v>
      </c>
      <c r="DI17" t="s">
        <v>281</v>
      </c>
      <c r="DJ17">
        <v>1690363606.5999999</v>
      </c>
      <c r="DK17">
        <v>1690363604.5999999</v>
      </c>
      <c r="DL17">
        <v>0</v>
      </c>
      <c r="DM17">
        <v>-0.38</v>
      </c>
      <c r="DN17">
        <v>3.5999999999999997E-2</v>
      </c>
      <c r="DO17">
        <v>-1.6020000000000001</v>
      </c>
      <c r="DP17">
        <v>-0.24099999999999999</v>
      </c>
      <c r="DQ17">
        <v>437</v>
      </c>
      <c r="DR17">
        <v>22</v>
      </c>
      <c r="DS17">
        <v>2.23</v>
      </c>
      <c r="DT17">
        <v>0.73</v>
      </c>
      <c r="DU17">
        <v>400.00046666666702</v>
      </c>
      <c r="DV17">
        <v>0.44257174638463997</v>
      </c>
      <c r="DW17">
        <v>5.3721959093920801E-2</v>
      </c>
      <c r="DX17">
        <v>-1</v>
      </c>
      <c r="DY17">
        <v>0</v>
      </c>
      <c r="DZ17">
        <v>0</v>
      </c>
      <c r="EA17" t="s">
        <v>282</v>
      </c>
      <c r="EB17">
        <v>100</v>
      </c>
      <c r="EC17">
        <v>100</v>
      </c>
      <c r="ED17">
        <v>-1.581</v>
      </c>
      <c r="EE17">
        <v>-0.24099999999999999</v>
      </c>
      <c r="EF17">
        <v>-1.6801518254971</v>
      </c>
      <c r="EG17">
        <v>7.7972607418654298E-4</v>
      </c>
      <c r="EH17">
        <v>-1.5494783076465601E-6</v>
      </c>
      <c r="EI17">
        <v>3.9919084007867502E-10</v>
      </c>
      <c r="EJ17">
        <v>-0.24099999999999999</v>
      </c>
      <c r="EK17">
        <v>0</v>
      </c>
      <c r="EL17">
        <v>0</v>
      </c>
      <c r="EM17">
        <v>0</v>
      </c>
      <c r="EN17">
        <v>12</v>
      </c>
      <c r="EO17">
        <v>2206</v>
      </c>
      <c r="EP17">
        <v>-1</v>
      </c>
      <c r="EQ17">
        <v>-1</v>
      </c>
      <c r="ER17">
        <v>15366.6</v>
      </c>
      <c r="ES17">
        <v>15366.7</v>
      </c>
      <c r="ET17">
        <v>2</v>
      </c>
      <c r="EU17">
        <v>548.50699999999995</v>
      </c>
      <c r="EV17">
        <v>449.41800000000001</v>
      </c>
      <c r="EW17">
        <v>36.821899999999999</v>
      </c>
      <c r="EX17">
        <v>36.42</v>
      </c>
      <c r="EY17">
        <v>30.000299999999999</v>
      </c>
      <c r="EZ17">
        <v>36.161799999999999</v>
      </c>
      <c r="FA17">
        <v>36.328299999999999</v>
      </c>
      <c r="FB17">
        <v>20.136700000000001</v>
      </c>
      <c r="FC17">
        <v>-30</v>
      </c>
      <c r="FD17">
        <v>-30</v>
      </c>
      <c r="FE17">
        <v>-999.9</v>
      </c>
      <c r="FF17">
        <v>400</v>
      </c>
      <c r="FG17">
        <v>0</v>
      </c>
      <c r="FH17">
        <v>94.595399999999998</v>
      </c>
      <c r="FI17">
        <v>99.357200000000006</v>
      </c>
    </row>
    <row r="18" spans="1:165" x14ac:dyDescent="0.15">
      <c r="A18">
        <v>2</v>
      </c>
      <c r="B18">
        <v>1691285725.5</v>
      </c>
      <c r="C18">
        <v>120.5</v>
      </c>
      <c r="D18" t="s">
        <v>283</v>
      </c>
      <c r="E18" t="s">
        <v>284</v>
      </c>
      <c r="F18" t="s">
        <v>309</v>
      </c>
      <c r="G18">
        <v>1691285722.75</v>
      </c>
      <c r="H18">
        <f t="shared" si="0"/>
        <v>4.8309866579149445E-3</v>
      </c>
      <c r="I18">
        <f t="shared" si="1"/>
        <v>38.130653690867945</v>
      </c>
      <c r="J18">
        <f t="shared" si="2"/>
        <v>302.48779999999999</v>
      </c>
      <c r="K18">
        <f t="shared" si="3"/>
        <v>15.704968898427683</v>
      </c>
      <c r="L18">
        <f t="shared" si="4"/>
        <v>1.5675216390805509</v>
      </c>
      <c r="M18">
        <f t="shared" si="5"/>
        <v>30.191474757096806</v>
      </c>
      <c r="N18">
        <f t="shared" si="6"/>
        <v>0.22493655405183235</v>
      </c>
      <c r="O18">
        <f t="shared" si="7"/>
        <v>2.9265133898289437</v>
      </c>
      <c r="P18">
        <f t="shared" si="8"/>
        <v>0.21575409268063242</v>
      </c>
      <c r="Q18">
        <f t="shared" si="9"/>
        <v>0.13564008016814411</v>
      </c>
      <c r="R18">
        <f t="shared" si="10"/>
        <v>192.05876427115223</v>
      </c>
      <c r="S18">
        <f t="shared" si="11"/>
        <v>37.643094068117463</v>
      </c>
      <c r="T18">
        <f t="shared" si="12"/>
        <v>37.643094068117463</v>
      </c>
      <c r="U18">
        <f t="shared" si="13"/>
        <v>6.5295922900611103</v>
      </c>
      <c r="V18">
        <f t="shared" si="14"/>
        <v>67.199886595186101</v>
      </c>
      <c r="W18">
        <f t="shared" si="15"/>
        <v>4.4172737475872932</v>
      </c>
      <c r="X18">
        <f t="shared" si="16"/>
        <v>6.5733351221216596</v>
      </c>
      <c r="Y18">
        <f t="shared" si="17"/>
        <v>2.1123185424738171</v>
      </c>
      <c r="Z18">
        <f t="shared" si="18"/>
        <v>-213.04651161404905</v>
      </c>
      <c r="AA18">
        <f t="shared" si="19"/>
        <v>19.397694800881123</v>
      </c>
      <c r="AB18">
        <f t="shared" si="20"/>
        <v>1.5891092008297767</v>
      </c>
      <c r="AC18">
        <f t="shared" si="21"/>
        <v>-9.4334118593408789E-4</v>
      </c>
      <c r="AD18">
        <v>0</v>
      </c>
      <c r="AE18">
        <v>0</v>
      </c>
      <c r="AF18">
        <f t="shared" si="22"/>
        <v>1</v>
      </c>
      <c r="AG18">
        <f t="shared" si="23"/>
        <v>0</v>
      </c>
      <c r="AH18">
        <f t="shared" si="24"/>
        <v>50955.400894666265</v>
      </c>
      <c r="AI18" t="s">
        <v>279</v>
      </c>
      <c r="AJ18" t="s">
        <v>279</v>
      </c>
      <c r="AK18">
        <v>0</v>
      </c>
      <c r="AL18">
        <v>0</v>
      </c>
      <c r="AM18">
        <f t="shared" si="25"/>
        <v>0</v>
      </c>
      <c r="AN18" t="e">
        <f t="shared" si="26"/>
        <v>#DIV/0!</v>
      </c>
      <c r="AO18">
        <v>0</v>
      </c>
      <c r="AP18" t="s">
        <v>279</v>
      </c>
      <c r="AQ18" t="s">
        <v>279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1008.3016198233279</v>
      </c>
      <c r="AW18">
        <f t="shared" si="29"/>
        <v>38.130653690867945</v>
      </c>
      <c r="AX18" t="e">
        <f t="shared" si="30"/>
        <v>#DIV/0!</v>
      </c>
      <c r="AY18" t="e">
        <f t="shared" si="31"/>
        <v>#DIV/0!</v>
      </c>
      <c r="AZ18">
        <f t="shared" si="32"/>
        <v>3.7816713710674299E-2</v>
      </c>
      <c r="BA18" t="e">
        <f t="shared" si="33"/>
        <v>#DIV/0!</v>
      </c>
      <c r="BB18" t="s">
        <v>279</v>
      </c>
      <c r="BC18">
        <v>0</v>
      </c>
      <c r="BD18">
        <f t="shared" si="34"/>
        <v>0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>
        <f t="shared" si="41"/>
        <v>1200.018</v>
      </c>
      <c r="BL18">
        <f t="shared" si="42"/>
        <v>1008.3016198233279</v>
      </c>
      <c r="BM18">
        <f t="shared" si="43"/>
        <v>0.84023874627157913</v>
      </c>
      <c r="BN18">
        <f t="shared" si="44"/>
        <v>0.19047749254315816</v>
      </c>
      <c r="BO18">
        <v>6</v>
      </c>
      <c r="BP18">
        <v>0.5</v>
      </c>
      <c r="BQ18" t="s">
        <v>280</v>
      </c>
      <c r="BR18">
        <v>2</v>
      </c>
      <c r="BS18">
        <v>1691285722.75</v>
      </c>
      <c r="BT18">
        <v>302.48779999999999</v>
      </c>
      <c r="BU18">
        <v>349.99610000000001</v>
      </c>
      <c r="BV18">
        <v>44.25658</v>
      </c>
      <c r="BW18">
        <v>38.716200000000001</v>
      </c>
      <c r="BX18">
        <v>304.06290000000001</v>
      </c>
      <c r="BY18">
        <v>44.497579999999999</v>
      </c>
      <c r="BZ18">
        <v>500.02170000000001</v>
      </c>
      <c r="CA18">
        <v>99.749709999999993</v>
      </c>
      <c r="CB18">
        <v>6.0843540000000002E-2</v>
      </c>
      <c r="CC18">
        <v>37.766039999999997</v>
      </c>
      <c r="CD18">
        <v>36.972050000000003</v>
      </c>
      <c r="CE18">
        <v>999.9</v>
      </c>
      <c r="CF18">
        <v>0</v>
      </c>
      <c r="CG18">
        <v>0</v>
      </c>
      <c r="CH18">
        <v>10007.75</v>
      </c>
      <c r="CI18">
        <v>0</v>
      </c>
      <c r="CJ18">
        <v>874.32899999999995</v>
      </c>
      <c r="CK18">
        <v>1200.018</v>
      </c>
      <c r="CL18">
        <v>0.99201119999999998</v>
      </c>
      <c r="CM18">
        <v>7.9887659999999996E-3</v>
      </c>
      <c r="CN18">
        <v>0</v>
      </c>
      <c r="CO18">
        <v>684.54</v>
      </c>
      <c r="CP18">
        <v>5.0007400000000004</v>
      </c>
      <c r="CQ18">
        <v>8844.509</v>
      </c>
      <c r="CR18">
        <v>10013.32</v>
      </c>
      <c r="CS18">
        <v>48</v>
      </c>
      <c r="CT18">
        <v>50.186999999999998</v>
      </c>
      <c r="CU18">
        <v>49.112400000000001</v>
      </c>
      <c r="CV18">
        <v>49.924599999999998</v>
      </c>
      <c r="CW18">
        <v>50.811999999999998</v>
      </c>
      <c r="CX18">
        <v>1185.4680000000001</v>
      </c>
      <c r="CY18">
        <v>9.5500000000000007</v>
      </c>
      <c r="CZ18">
        <v>0</v>
      </c>
      <c r="DA18">
        <v>1691285725.4000001</v>
      </c>
      <c r="DB18">
        <v>0</v>
      </c>
      <c r="DC18">
        <v>684.51900000000001</v>
      </c>
      <c r="DD18">
        <v>-1.4666666132410699</v>
      </c>
      <c r="DE18">
        <v>-2.38333269262974</v>
      </c>
      <c r="DF18">
        <v>8844.5255555555595</v>
      </c>
      <c r="DG18">
        <v>5</v>
      </c>
      <c r="DH18">
        <v>0</v>
      </c>
      <c r="DI18" t="s">
        <v>281</v>
      </c>
      <c r="DJ18">
        <v>1690363606.5999999</v>
      </c>
      <c r="DK18">
        <v>1690363604.5999999</v>
      </c>
      <c r="DL18">
        <v>0</v>
      </c>
      <c r="DM18">
        <v>-0.38</v>
      </c>
      <c r="DN18">
        <v>3.5999999999999997E-2</v>
      </c>
      <c r="DO18">
        <v>-1.6020000000000001</v>
      </c>
      <c r="DP18">
        <v>-0.24099999999999999</v>
      </c>
      <c r="DQ18">
        <v>437</v>
      </c>
      <c r="DR18">
        <v>22</v>
      </c>
      <c r="DS18">
        <v>2.23</v>
      </c>
      <c r="DT18">
        <v>0.73</v>
      </c>
      <c r="DU18">
        <v>349.99669999999998</v>
      </c>
      <c r="DV18">
        <v>2.6189098998816E-2</v>
      </c>
      <c r="DW18">
        <v>4.7498877179711803E-2</v>
      </c>
      <c r="DX18">
        <v>-1</v>
      </c>
      <c r="DY18">
        <v>0</v>
      </c>
      <c r="DZ18">
        <v>0</v>
      </c>
      <c r="EA18" t="s">
        <v>282</v>
      </c>
      <c r="EB18">
        <v>100</v>
      </c>
      <c r="EC18">
        <v>100</v>
      </c>
      <c r="ED18">
        <v>-1.575</v>
      </c>
      <c r="EE18">
        <v>-0.24099999999999999</v>
      </c>
      <c r="EF18">
        <v>-1.6801518254971</v>
      </c>
      <c r="EG18">
        <v>7.7972607418654298E-4</v>
      </c>
      <c r="EH18">
        <v>-1.5494783076465601E-6</v>
      </c>
      <c r="EI18">
        <v>3.9919084007867502E-10</v>
      </c>
      <c r="EJ18">
        <v>-0.24099999999999999</v>
      </c>
      <c r="EK18">
        <v>0</v>
      </c>
      <c r="EL18">
        <v>0</v>
      </c>
      <c r="EM18">
        <v>0</v>
      </c>
      <c r="EN18">
        <v>12</v>
      </c>
      <c r="EO18">
        <v>2206</v>
      </c>
      <c r="EP18">
        <v>-1</v>
      </c>
      <c r="EQ18">
        <v>-1</v>
      </c>
      <c r="ER18">
        <v>15368.6</v>
      </c>
      <c r="ES18">
        <v>15368.7</v>
      </c>
      <c r="ET18">
        <v>2</v>
      </c>
      <c r="EU18">
        <v>549.86099999999999</v>
      </c>
      <c r="EV18">
        <v>448.54899999999998</v>
      </c>
      <c r="EW18">
        <v>36.992100000000001</v>
      </c>
      <c r="EX18">
        <v>36.496099999999998</v>
      </c>
      <c r="EY18">
        <v>30.000399999999999</v>
      </c>
      <c r="EZ18">
        <v>36.2254</v>
      </c>
      <c r="FA18">
        <v>36.392400000000002</v>
      </c>
      <c r="FB18">
        <v>18.101500000000001</v>
      </c>
      <c r="FC18">
        <v>-30</v>
      </c>
      <c r="FD18">
        <v>-30</v>
      </c>
      <c r="FE18">
        <v>-999.9</v>
      </c>
      <c r="FF18">
        <v>350</v>
      </c>
      <c r="FG18">
        <v>0</v>
      </c>
      <c r="FH18">
        <v>94.573099999999997</v>
      </c>
      <c r="FI18">
        <v>99.350300000000004</v>
      </c>
    </row>
    <row r="19" spans="1:165" x14ac:dyDescent="0.15">
      <c r="A19">
        <v>3</v>
      </c>
      <c r="B19">
        <v>1691285846</v>
      </c>
      <c r="C19">
        <v>241</v>
      </c>
      <c r="D19" t="s">
        <v>285</v>
      </c>
      <c r="E19" t="s">
        <v>286</v>
      </c>
      <c r="F19" t="s">
        <v>309</v>
      </c>
      <c r="G19">
        <v>1691285843.25</v>
      </c>
      <c r="H19">
        <f t="shared" si="0"/>
        <v>5.7217216281254526E-3</v>
      </c>
      <c r="I19">
        <f t="shared" si="1"/>
        <v>27.249672747532767</v>
      </c>
      <c r="J19">
        <f t="shared" si="2"/>
        <v>166.17099999999999</v>
      </c>
      <c r="K19">
        <f t="shared" si="3"/>
        <v>2.543846200513924</v>
      </c>
      <c r="L19">
        <f t="shared" si="4"/>
        <v>0.253895182032775</v>
      </c>
      <c r="M19">
        <f t="shared" si="5"/>
        <v>16.585128568324908</v>
      </c>
      <c r="N19">
        <f t="shared" si="6"/>
        <v>0.28362519054729041</v>
      </c>
      <c r="O19">
        <f t="shared" si="7"/>
        <v>2.9284270857022312</v>
      </c>
      <c r="P19">
        <f t="shared" si="8"/>
        <v>0.26920014576696016</v>
      </c>
      <c r="Q19">
        <f t="shared" si="9"/>
        <v>0.16948496503069738</v>
      </c>
      <c r="R19">
        <f t="shared" si="10"/>
        <v>192.05940267069732</v>
      </c>
      <c r="S19">
        <f t="shared" si="11"/>
        <v>37.63846920266316</v>
      </c>
      <c r="T19">
        <f t="shared" si="12"/>
        <v>37.63846920266316</v>
      </c>
      <c r="U19">
        <f t="shared" si="13"/>
        <v>6.5279517553484547</v>
      </c>
      <c r="V19">
        <f t="shared" si="14"/>
        <v>67.988545203227872</v>
      </c>
      <c r="W19">
        <f t="shared" si="15"/>
        <v>4.5240409301031805</v>
      </c>
      <c r="X19">
        <f t="shared" si="16"/>
        <v>6.6541222739509278</v>
      </c>
      <c r="Y19">
        <f t="shared" si="17"/>
        <v>2.0039108252452742</v>
      </c>
      <c r="Z19">
        <f t="shared" si="18"/>
        <v>-252.32792380033246</v>
      </c>
      <c r="AA19">
        <f t="shared" si="19"/>
        <v>55.696101310672262</v>
      </c>
      <c r="AB19">
        <f t="shared" si="20"/>
        <v>4.5646454408550108</v>
      </c>
      <c r="AC19">
        <f t="shared" si="21"/>
        <v>-7.774378107868074E-3</v>
      </c>
      <c r="AD19">
        <v>0</v>
      </c>
      <c r="AE19">
        <v>0</v>
      </c>
      <c r="AF19">
        <f t="shared" si="22"/>
        <v>1</v>
      </c>
      <c r="AG19">
        <f t="shared" si="23"/>
        <v>0</v>
      </c>
      <c r="AH19">
        <f t="shared" si="24"/>
        <v>50971.740013419643</v>
      </c>
      <c r="AI19" t="s">
        <v>279</v>
      </c>
      <c r="AJ19" t="s">
        <v>279</v>
      </c>
      <c r="AK19">
        <v>0</v>
      </c>
      <c r="AL19">
        <v>0</v>
      </c>
      <c r="AM19">
        <f t="shared" si="25"/>
        <v>0</v>
      </c>
      <c r="AN19" t="e">
        <f t="shared" si="26"/>
        <v>#DIV/0!</v>
      </c>
      <c r="AO19">
        <v>0</v>
      </c>
      <c r="AP19" t="s">
        <v>279</v>
      </c>
      <c r="AQ19" t="s">
        <v>279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1008.3049798233284</v>
      </c>
      <c r="AW19">
        <f t="shared" si="29"/>
        <v>27.249672747532767</v>
      </c>
      <c r="AX19" t="e">
        <f t="shared" si="30"/>
        <v>#DIV/0!</v>
      </c>
      <c r="AY19" t="e">
        <f t="shared" si="31"/>
        <v>#DIV/0!</v>
      </c>
      <c r="AZ19">
        <f t="shared" si="32"/>
        <v>2.7025228767894569E-2</v>
      </c>
      <c r="BA19" t="e">
        <f t="shared" si="33"/>
        <v>#DIV/0!</v>
      </c>
      <c r="BB19" t="s">
        <v>279</v>
      </c>
      <c r="BC19">
        <v>0</v>
      </c>
      <c r="BD19">
        <f t="shared" si="34"/>
        <v>0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>
        <f t="shared" si="41"/>
        <v>1200.0219999999999</v>
      </c>
      <c r="BL19">
        <f t="shared" si="42"/>
        <v>1008.3049798233284</v>
      </c>
      <c r="BM19">
        <f t="shared" si="43"/>
        <v>0.84023874547577326</v>
      </c>
      <c r="BN19">
        <f t="shared" si="44"/>
        <v>0.19047749095154651</v>
      </c>
      <c r="BO19">
        <v>6</v>
      </c>
      <c r="BP19">
        <v>0.5</v>
      </c>
      <c r="BQ19" t="s">
        <v>280</v>
      </c>
      <c r="BR19">
        <v>2</v>
      </c>
      <c r="BS19">
        <v>1691285843.25</v>
      </c>
      <c r="BT19">
        <v>166.17099999999999</v>
      </c>
      <c r="BU19">
        <v>200.00739999999999</v>
      </c>
      <c r="BV19">
        <v>45.327620000000003</v>
      </c>
      <c r="BW19">
        <v>38.773580000000003</v>
      </c>
      <c r="BX19">
        <v>167.7621</v>
      </c>
      <c r="BY19">
        <v>45.568620000000003</v>
      </c>
      <c r="BZ19">
        <v>500.06130000000002</v>
      </c>
      <c r="CA19">
        <v>99.746499999999997</v>
      </c>
      <c r="CB19">
        <v>6.1099210000000001E-2</v>
      </c>
      <c r="CC19">
        <v>37.991250000000001</v>
      </c>
      <c r="CD19">
        <v>37.140889999999999</v>
      </c>
      <c r="CE19">
        <v>999.9</v>
      </c>
      <c r="CF19">
        <v>0</v>
      </c>
      <c r="CG19">
        <v>0</v>
      </c>
      <c r="CH19">
        <v>10019</v>
      </c>
      <c r="CI19">
        <v>0</v>
      </c>
      <c r="CJ19">
        <v>993.93830000000003</v>
      </c>
      <c r="CK19">
        <v>1200.0219999999999</v>
      </c>
      <c r="CL19">
        <v>0.992012</v>
      </c>
      <c r="CM19">
        <v>7.9880300000000001E-3</v>
      </c>
      <c r="CN19">
        <v>0</v>
      </c>
      <c r="CO19">
        <v>665.86440000000005</v>
      </c>
      <c r="CP19">
        <v>5.0007400000000004</v>
      </c>
      <c r="CQ19">
        <v>8603.0220000000008</v>
      </c>
      <c r="CR19">
        <v>10013.379999999999</v>
      </c>
      <c r="CS19">
        <v>48.125</v>
      </c>
      <c r="CT19">
        <v>50.375</v>
      </c>
      <c r="CU19">
        <v>49.25</v>
      </c>
      <c r="CV19">
        <v>50.061999999999998</v>
      </c>
      <c r="CW19">
        <v>50.936999999999998</v>
      </c>
      <c r="CX19">
        <v>1185.472</v>
      </c>
      <c r="CY19">
        <v>9.5500000000000007</v>
      </c>
      <c r="CZ19">
        <v>0</v>
      </c>
      <c r="DA19">
        <v>1691285846</v>
      </c>
      <c r="DB19">
        <v>0</v>
      </c>
      <c r="DC19">
        <v>665.84744444444402</v>
      </c>
      <c r="DD19">
        <v>-4.7266666589700801</v>
      </c>
      <c r="DE19">
        <v>14.3999990990093</v>
      </c>
      <c r="DF19">
        <v>8602.6311111111099</v>
      </c>
      <c r="DG19">
        <v>5</v>
      </c>
      <c r="DH19">
        <v>0</v>
      </c>
      <c r="DI19" t="s">
        <v>281</v>
      </c>
      <c r="DJ19">
        <v>1690363606.5999999</v>
      </c>
      <c r="DK19">
        <v>1690363604.5999999</v>
      </c>
      <c r="DL19">
        <v>0</v>
      </c>
      <c r="DM19">
        <v>-0.38</v>
      </c>
      <c r="DN19">
        <v>3.5999999999999997E-2</v>
      </c>
      <c r="DO19">
        <v>-1.6020000000000001</v>
      </c>
      <c r="DP19">
        <v>-0.24099999999999999</v>
      </c>
      <c r="DQ19">
        <v>437</v>
      </c>
      <c r="DR19">
        <v>22</v>
      </c>
      <c r="DS19">
        <v>2.23</v>
      </c>
      <c r="DT19">
        <v>0.73</v>
      </c>
      <c r="DU19">
        <v>199.99813333333299</v>
      </c>
      <c r="DV19">
        <v>0.154625139043674</v>
      </c>
      <c r="DW19">
        <v>3.3790268158481199E-2</v>
      </c>
      <c r="DX19">
        <v>-1</v>
      </c>
      <c r="DY19">
        <v>0</v>
      </c>
      <c r="DZ19">
        <v>0</v>
      </c>
      <c r="EA19" t="s">
        <v>282</v>
      </c>
      <c r="EB19">
        <v>100</v>
      </c>
      <c r="EC19">
        <v>100</v>
      </c>
      <c r="ED19">
        <v>-1.591</v>
      </c>
      <c r="EE19">
        <v>-0.24099999999999999</v>
      </c>
      <c r="EF19">
        <v>-1.6801518254971</v>
      </c>
      <c r="EG19">
        <v>7.7972607418654298E-4</v>
      </c>
      <c r="EH19">
        <v>-1.5494783076465601E-6</v>
      </c>
      <c r="EI19">
        <v>3.9919084007867502E-10</v>
      </c>
      <c r="EJ19">
        <v>-0.24099999999999999</v>
      </c>
      <c r="EK19">
        <v>0</v>
      </c>
      <c r="EL19">
        <v>0</v>
      </c>
      <c r="EM19">
        <v>0</v>
      </c>
      <c r="EN19">
        <v>12</v>
      </c>
      <c r="EO19">
        <v>2206</v>
      </c>
      <c r="EP19">
        <v>-1</v>
      </c>
      <c r="EQ19">
        <v>-1</v>
      </c>
      <c r="ER19">
        <v>15370.7</v>
      </c>
      <c r="ES19">
        <v>15370.7</v>
      </c>
      <c r="ET19">
        <v>2</v>
      </c>
      <c r="EU19">
        <v>550.904</v>
      </c>
      <c r="EV19">
        <v>447.11099999999999</v>
      </c>
      <c r="EW19">
        <v>37.200000000000003</v>
      </c>
      <c r="EX19">
        <v>36.607399999999998</v>
      </c>
      <c r="EY19">
        <v>30.000399999999999</v>
      </c>
      <c r="EZ19">
        <v>36.319699999999997</v>
      </c>
      <c r="FA19">
        <v>36.483699999999999</v>
      </c>
      <c r="FB19">
        <v>11.767300000000001</v>
      </c>
      <c r="FC19">
        <v>-30</v>
      </c>
      <c r="FD19">
        <v>-30</v>
      </c>
      <c r="FE19">
        <v>-999.9</v>
      </c>
      <c r="FF19">
        <v>200</v>
      </c>
      <c r="FG19">
        <v>0</v>
      </c>
      <c r="FH19">
        <v>94.5291</v>
      </c>
      <c r="FI19">
        <v>99.334900000000005</v>
      </c>
    </row>
    <row r="20" spans="1:165" x14ac:dyDescent="0.15">
      <c r="A20">
        <v>4</v>
      </c>
      <c r="B20">
        <v>1691285966.5</v>
      </c>
      <c r="C20">
        <v>361.5</v>
      </c>
      <c r="D20" t="s">
        <v>287</v>
      </c>
      <c r="E20" t="s">
        <v>288</v>
      </c>
      <c r="F20" t="s">
        <v>309</v>
      </c>
      <c r="G20">
        <v>1691285963.75</v>
      </c>
      <c r="H20">
        <f t="shared" si="0"/>
        <v>6.4532548240540683E-3</v>
      </c>
      <c r="I20">
        <f t="shared" si="1"/>
        <v>23.140115526623912</v>
      </c>
      <c r="J20">
        <f t="shared" si="2"/>
        <v>121.3038</v>
      </c>
      <c r="K20">
        <f t="shared" si="3"/>
        <v>3.8767133866457892</v>
      </c>
      <c r="L20">
        <f t="shared" si="4"/>
        <v>0.38690694933078668</v>
      </c>
      <c r="M20">
        <f t="shared" si="5"/>
        <v>12.106461974182595</v>
      </c>
      <c r="N20">
        <f t="shared" si="6"/>
        <v>0.33837777478759179</v>
      </c>
      <c r="O20">
        <f t="shared" si="7"/>
        <v>2.9250149029261343</v>
      </c>
      <c r="P20">
        <f t="shared" si="8"/>
        <v>0.31803777258512583</v>
      </c>
      <c r="Q20">
        <f t="shared" si="9"/>
        <v>0.20049911039768037</v>
      </c>
      <c r="R20">
        <f t="shared" si="10"/>
        <v>192.05333787501888</v>
      </c>
      <c r="S20">
        <f t="shared" si="11"/>
        <v>37.676833373710139</v>
      </c>
      <c r="T20">
        <f t="shared" si="12"/>
        <v>37.676833373710139</v>
      </c>
      <c r="U20">
        <f t="shared" si="13"/>
        <v>6.5415711445510034</v>
      </c>
      <c r="V20">
        <f t="shared" si="14"/>
        <v>68.725553038810233</v>
      </c>
      <c r="W20">
        <f t="shared" si="15"/>
        <v>4.6298261244709362</v>
      </c>
      <c r="X20">
        <f t="shared" si="16"/>
        <v>6.7366880581614401</v>
      </c>
      <c r="Y20">
        <f t="shared" si="17"/>
        <v>1.9117450200800672</v>
      </c>
      <c r="Z20">
        <f t="shared" si="18"/>
        <v>-284.58853774078443</v>
      </c>
      <c r="AA20">
        <f t="shared" si="19"/>
        <v>85.492946666715426</v>
      </c>
      <c r="AB20">
        <f t="shared" si="20"/>
        <v>7.0238730451891733</v>
      </c>
      <c r="AC20">
        <f t="shared" si="21"/>
        <v>-1.8380153860960036E-2</v>
      </c>
      <c r="AD20">
        <v>0</v>
      </c>
      <c r="AE20">
        <v>0</v>
      </c>
      <c r="AF20">
        <f t="shared" si="22"/>
        <v>1</v>
      </c>
      <c r="AG20">
        <f t="shared" si="23"/>
        <v>0</v>
      </c>
      <c r="AH20">
        <f t="shared" si="24"/>
        <v>50839.380279732271</v>
      </c>
      <c r="AI20" t="s">
        <v>279</v>
      </c>
      <c r="AJ20" t="s">
        <v>279</v>
      </c>
      <c r="AK20">
        <v>0</v>
      </c>
      <c r="AL20">
        <v>0</v>
      </c>
      <c r="AM20">
        <f t="shared" si="25"/>
        <v>0</v>
      </c>
      <c r="AN20" t="e">
        <f t="shared" si="26"/>
        <v>#DIV/0!</v>
      </c>
      <c r="AO20">
        <v>0</v>
      </c>
      <c r="AP20" t="s">
        <v>279</v>
      </c>
      <c r="AQ20" t="s">
        <v>279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1008.2730598233227</v>
      </c>
      <c r="AW20">
        <f t="shared" si="29"/>
        <v>23.140115526623912</v>
      </c>
      <c r="AX20" t="e">
        <f t="shared" si="30"/>
        <v>#DIV/0!</v>
      </c>
      <c r="AY20" t="e">
        <f t="shared" si="31"/>
        <v>#DIV/0!</v>
      </c>
      <c r="AZ20">
        <f t="shared" si="32"/>
        <v>2.2950246762200213E-2</v>
      </c>
      <c r="BA20" t="e">
        <f t="shared" si="33"/>
        <v>#DIV/0!</v>
      </c>
      <c r="BB20" t="s">
        <v>279</v>
      </c>
      <c r="BC20">
        <v>0</v>
      </c>
      <c r="BD20">
        <f t="shared" si="34"/>
        <v>0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>
        <f t="shared" si="41"/>
        <v>1199.9839999999999</v>
      </c>
      <c r="BL20">
        <f t="shared" si="42"/>
        <v>1008.2730598233227</v>
      </c>
      <c r="BM20">
        <f t="shared" si="43"/>
        <v>0.84023875303614282</v>
      </c>
      <c r="BN20">
        <f t="shared" si="44"/>
        <v>0.19047750607228556</v>
      </c>
      <c r="BO20">
        <v>6</v>
      </c>
      <c r="BP20">
        <v>0.5</v>
      </c>
      <c r="BQ20" t="s">
        <v>280</v>
      </c>
      <c r="BR20">
        <v>2</v>
      </c>
      <c r="BS20">
        <v>1691285963.75</v>
      </c>
      <c r="BT20">
        <v>121.3038</v>
      </c>
      <c r="BU20">
        <v>150.01169999999999</v>
      </c>
      <c r="BV20">
        <v>46.38973</v>
      </c>
      <c r="BW20">
        <v>39.004959999999997</v>
      </c>
      <c r="BX20">
        <v>122.91079999999999</v>
      </c>
      <c r="BY20">
        <v>46.63073</v>
      </c>
      <c r="BZ20">
        <v>499.99310000000003</v>
      </c>
      <c r="CA20">
        <v>99.741720000000001</v>
      </c>
      <c r="CB20">
        <v>6.1105420000000001E-2</v>
      </c>
      <c r="CC20">
        <v>38.218980000000002</v>
      </c>
      <c r="CD20">
        <v>37.305280000000003</v>
      </c>
      <c r="CE20">
        <v>999.9</v>
      </c>
      <c r="CF20">
        <v>0</v>
      </c>
      <c r="CG20">
        <v>0</v>
      </c>
      <c r="CH20">
        <v>10000</v>
      </c>
      <c r="CI20">
        <v>0</v>
      </c>
      <c r="CJ20">
        <v>1085.511</v>
      </c>
      <c r="CK20">
        <v>1199.9839999999999</v>
      </c>
      <c r="CL20">
        <v>0.99201220000000001</v>
      </c>
      <c r="CM20">
        <v>7.9878459999999998E-3</v>
      </c>
      <c r="CN20">
        <v>0</v>
      </c>
      <c r="CO20">
        <v>662.24609999999996</v>
      </c>
      <c r="CP20">
        <v>5.0007400000000004</v>
      </c>
      <c r="CQ20">
        <v>8562.4869999999992</v>
      </c>
      <c r="CR20">
        <v>10013.06</v>
      </c>
      <c r="CS20">
        <v>48.311999999999998</v>
      </c>
      <c r="CT20">
        <v>50.649799999999999</v>
      </c>
      <c r="CU20">
        <v>49.436999999999998</v>
      </c>
      <c r="CV20">
        <v>50.2624</v>
      </c>
      <c r="CW20">
        <v>51.125</v>
      </c>
      <c r="CX20">
        <v>1185.434</v>
      </c>
      <c r="CY20">
        <v>9.5500000000000007</v>
      </c>
      <c r="CZ20">
        <v>0</v>
      </c>
      <c r="DA20">
        <v>1691285966.5999999</v>
      </c>
      <c r="DB20">
        <v>0</v>
      </c>
      <c r="DC20">
        <v>662.240888888889</v>
      </c>
      <c r="DD20">
        <v>2.3066666973334198</v>
      </c>
      <c r="DE20">
        <v>-16.900001409789901</v>
      </c>
      <c r="DF20">
        <v>8562.1266666666706</v>
      </c>
      <c r="DG20">
        <v>5</v>
      </c>
      <c r="DH20">
        <v>0</v>
      </c>
      <c r="DI20" t="s">
        <v>281</v>
      </c>
      <c r="DJ20">
        <v>1690363606.5999999</v>
      </c>
      <c r="DK20">
        <v>1690363604.5999999</v>
      </c>
      <c r="DL20">
        <v>0</v>
      </c>
      <c r="DM20">
        <v>-0.38</v>
      </c>
      <c r="DN20">
        <v>3.5999999999999997E-2</v>
      </c>
      <c r="DO20">
        <v>-1.6020000000000001</v>
      </c>
      <c r="DP20">
        <v>-0.24099999999999999</v>
      </c>
      <c r="DQ20">
        <v>437</v>
      </c>
      <c r="DR20">
        <v>22</v>
      </c>
      <c r="DS20">
        <v>2.23</v>
      </c>
      <c r="DT20">
        <v>0.73</v>
      </c>
      <c r="DU20">
        <v>149.99713333333301</v>
      </c>
      <c r="DV20">
        <v>0.147096774193058</v>
      </c>
      <c r="DW20">
        <v>4.1764205833332797E-2</v>
      </c>
      <c r="DX20">
        <v>-1</v>
      </c>
      <c r="DY20">
        <v>0</v>
      </c>
      <c r="DZ20">
        <v>0</v>
      </c>
      <c r="EA20" t="s">
        <v>282</v>
      </c>
      <c r="EB20">
        <v>100</v>
      </c>
      <c r="EC20">
        <v>100</v>
      </c>
      <c r="ED20">
        <v>-1.607</v>
      </c>
      <c r="EE20">
        <v>-0.24099999999999999</v>
      </c>
      <c r="EF20">
        <v>-1.6801518254971</v>
      </c>
      <c r="EG20">
        <v>7.7972607418654298E-4</v>
      </c>
      <c r="EH20">
        <v>-1.5494783076465601E-6</v>
      </c>
      <c r="EI20">
        <v>3.9919084007867502E-10</v>
      </c>
      <c r="EJ20">
        <v>-0.24099999999999999</v>
      </c>
      <c r="EK20">
        <v>0</v>
      </c>
      <c r="EL20">
        <v>0</v>
      </c>
      <c r="EM20">
        <v>0</v>
      </c>
      <c r="EN20">
        <v>12</v>
      </c>
      <c r="EO20">
        <v>2206</v>
      </c>
      <c r="EP20">
        <v>-1</v>
      </c>
      <c r="EQ20">
        <v>-1</v>
      </c>
      <c r="ER20">
        <v>15372.7</v>
      </c>
      <c r="ES20">
        <v>15372.7</v>
      </c>
      <c r="ET20">
        <v>2</v>
      </c>
      <c r="EU20">
        <v>551.69200000000001</v>
      </c>
      <c r="EV20">
        <v>446.22399999999999</v>
      </c>
      <c r="EW20">
        <v>37.429400000000001</v>
      </c>
      <c r="EX20">
        <v>36.7654</v>
      </c>
      <c r="EY20">
        <v>30.000699999999998</v>
      </c>
      <c r="EZ20">
        <v>36.451500000000003</v>
      </c>
      <c r="FA20">
        <v>36.616300000000003</v>
      </c>
      <c r="FB20">
        <v>9.5907300000000006</v>
      </c>
      <c r="FC20">
        <v>-30</v>
      </c>
      <c r="FD20">
        <v>-30</v>
      </c>
      <c r="FE20">
        <v>-999.9</v>
      </c>
      <c r="FF20">
        <v>150</v>
      </c>
      <c r="FG20">
        <v>0</v>
      </c>
      <c r="FH20">
        <v>94.4756</v>
      </c>
      <c r="FI20">
        <v>99.310400000000001</v>
      </c>
    </row>
    <row r="21" spans="1:165" x14ac:dyDescent="0.15">
      <c r="A21">
        <v>5</v>
      </c>
      <c r="B21">
        <v>1691286087</v>
      </c>
      <c r="C21">
        <v>482</v>
      </c>
      <c r="D21" t="s">
        <v>289</v>
      </c>
      <c r="E21" t="s">
        <v>290</v>
      </c>
      <c r="F21" t="s">
        <v>309</v>
      </c>
      <c r="G21">
        <v>1691286084.25</v>
      </c>
      <c r="H21">
        <f t="shared" si="0"/>
        <v>7.0513119773882218E-3</v>
      </c>
      <c r="I21">
        <f t="shared" si="1"/>
        <v>17.208691478787603</v>
      </c>
      <c r="J21">
        <f t="shared" si="2"/>
        <v>78.685550000000006</v>
      </c>
      <c r="K21">
        <f t="shared" si="3"/>
        <v>1.9134010676108659</v>
      </c>
      <c r="L21">
        <f t="shared" si="4"/>
        <v>0.19095234237305164</v>
      </c>
      <c r="M21">
        <f t="shared" si="5"/>
        <v>7.8526088114776735</v>
      </c>
      <c r="N21">
        <f t="shared" si="6"/>
        <v>0.38743293922125144</v>
      </c>
      <c r="O21">
        <f t="shared" si="7"/>
        <v>2.9242687922655533</v>
      </c>
      <c r="P21">
        <f t="shared" si="8"/>
        <v>0.36100869456508006</v>
      </c>
      <c r="Q21">
        <f t="shared" si="9"/>
        <v>0.22785418796479184</v>
      </c>
      <c r="R21">
        <f t="shared" si="10"/>
        <v>192.05589147319924</v>
      </c>
      <c r="S21">
        <f t="shared" si="11"/>
        <v>37.760313629058885</v>
      </c>
      <c r="T21">
        <f t="shared" si="12"/>
        <v>37.760313629058885</v>
      </c>
      <c r="U21">
        <f t="shared" si="13"/>
        <v>6.5712921093553209</v>
      </c>
      <c r="V21">
        <f t="shared" si="14"/>
        <v>69.350274554348218</v>
      </c>
      <c r="W21">
        <f t="shared" si="15"/>
        <v>4.7324189396506302</v>
      </c>
      <c r="X21">
        <f t="shared" si="16"/>
        <v>6.8239368482123925</v>
      </c>
      <c r="Y21">
        <f t="shared" si="17"/>
        <v>1.8388731697046907</v>
      </c>
      <c r="Z21">
        <f t="shared" si="18"/>
        <v>-310.9628582028206</v>
      </c>
      <c r="AA21">
        <f t="shared" si="19"/>
        <v>109.83639776623895</v>
      </c>
      <c r="AB21">
        <f t="shared" si="20"/>
        <v>9.0401794700704734</v>
      </c>
      <c r="AC21">
        <f t="shared" si="21"/>
        <v>-3.0389493311929527E-2</v>
      </c>
      <c r="AD21">
        <v>0</v>
      </c>
      <c r="AE21">
        <v>0</v>
      </c>
      <c r="AF21">
        <f t="shared" si="22"/>
        <v>1</v>
      </c>
      <c r="AG21">
        <f t="shared" si="23"/>
        <v>0</v>
      </c>
      <c r="AH21">
        <f t="shared" si="24"/>
        <v>50779.682741075136</v>
      </c>
      <c r="AI21" t="s">
        <v>279</v>
      </c>
      <c r="AJ21" t="s">
        <v>279</v>
      </c>
      <c r="AK21">
        <v>0</v>
      </c>
      <c r="AL21">
        <v>0</v>
      </c>
      <c r="AM21">
        <f t="shared" si="25"/>
        <v>0</v>
      </c>
      <c r="AN21" t="e">
        <f t="shared" si="26"/>
        <v>#DIV/0!</v>
      </c>
      <c r="AO21">
        <v>0</v>
      </c>
      <c r="AP21" t="s">
        <v>279</v>
      </c>
      <c r="AQ21" t="s">
        <v>279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1008.2864998233251</v>
      </c>
      <c r="AW21">
        <f t="shared" si="29"/>
        <v>17.208691478787603</v>
      </c>
      <c r="AX21" t="e">
        <f t="shared" si="30"/>
        <v>#DIV/0!</v>
      </c>
      <c r="AY21" t="e">
        <f t="shared" si="31"/>
        <v>#DIV/0!</v>
      </c>
      <c r="AZ21">
        <f t="shared" si="32"/>
        <v>1.7067263601965275E-2</v>
      </c>
      <c r="BA21" t="e">
        <f t="shared" si="33"/>
        <v>#DIV/0!</v>
      </c>
      <c r="BB21" t="s">
        <v>279</v>
      </c>
      <c r="BC21">
        <v>0</v>
      </c>
      <c r="BD21">
        <f t="shared" si="34"/>
        <v>0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>
        <f t="shared" si="41"/>
        <v>1200</v>
      </c>
      <c r="BL21">
        <f t="shared" si="42"/>
        <v>1008.2864998233251</v>
      </c>
      <c r="BM21">
        <f t="shared" si="43"/>
        <v>0.84023874985277092</v>
      </c>
      <c r="BN21">
        <f t="shared" si="44"/>
        <v>0.19047749970554184</v>
      </c>
      <c r="BO21">
        <v>6</v>
      </c>
      <c r="BP21">
        <v>0.5</v>
      </c>
      <c r="BQ21" t="s">
        <v>280</v>
      </c>
      <c r="BR21">
        <v>2</v>
      </c>
      <c r="BS21">
        <v>1691286084.25</v>
      </c>
      <c r="BT21">
        <v>78.685550000000006</v>
      </c>
      <c r="BU21">
        <v>99.997699999999995</v>
      </c>
      <c r="BV21">
        <v>47.420290000000001</v>
      </c>
      <c r="BW21">
        <v>39.361510000000003</v>
      </c>
      <c r="BX21">
        <v>80.312849999999997</v>
      </c>
      <c r="BY21">
        <v>47.661290000000001</v>
      </c>
      <c r="BZ21">
        <v>500.0958</v>
      </c>
      <c r="CA21">
        <v>99.736670000000004</v>
      </c>
      <c r="CB21">
        <v>6.0672860000000002E-2</v>
      </c>
      <c r="CC21">
        <v>38.457009999999997</v>
      </c>
      <c r="CD21">
        <v>37.440600000000003</v>
      </c>
      <c r="CE21">
        <v>999.9</v>
      </c>
      <c r="CF21">
        <v>0</v>
      </c>
      <c r="CG21">
        <v>0</v>
      </c>
      <c r="CH21">
        <v>9996.25</v>
      </c>
      <c r="CI21">
        <v>0</v>
      </c>
      <c r="CJ21">
        <v>1043.2760000000001</v>
      </c>
      <c r="CK21">
        <v>1200</v>
      </c>
      <c r="CL21">
        <v>0.99201220000000001</v>
      </c>
      <c r="CM21">
        <v>7.9878459999999998E-3</v>
      </c>
      <c r="CN21">
        <v>0</v>
      </c>
      <c r="CO21">
        <v>662.3809</v>
      </c>
      <c r="CP21">
        <v>5.0007400000000004</v>
      </c>
      <c r="CQ21">
        <v>8570.4529999999995</v>
      </c>
      <c r="CR21">
        <v>10013.19</v>
      </c>
      <c r="CS21">
        <v>48.561999999999998</v>
      </c>
      <c r="CT21">
        <v>51</v>
      </c>
      <c r="CU21">
        <v>49.686999999999998</v>
      </c>
      <c r="CV21">
        <v>50.561999999999998</v>
      </c>
      <c r="CW21">
        <v>51.375</v>
      </c>
      <c r="CX21">
        <v>1185.45</v>
      </c>
      <c r="CY21">
        <v>9.5500000000000007</v>
      </c>
      <c r="CZ21">
        <v>0</v>
      </c>
      <c r="DA21">
        <v>1691286086.5999999</v>
      </c>
      <c r="DB21">
        <v>0</v>
      </c>
      <c r="DC21">
        <v>662.35111111111098</v>
      </c>
      <c r="DD21">
        <v>0.16833339372352699</v>
      </c>
      <c r="DE21">
        <v>-26.200000350599101</v>
      </c>
      <c r="DF21">
        <v>8570.3533333333307</v>
      </c>
      <c r="DG21">
        <v>5</v>
      </c>
      <c r="DH21">
        <v>0</v>
      </c>
      <c r="DI21" t="s">
        <v>281</v>
      </c>
      <c r="DJ21">
        <v>1690363606.5999999</v>
      </c>
      <c r="DK21">
        <v>1690363604.5999999</v>
      </c>
      <c r="DL21">
        <v>0</v>
      </c>
      <c r="DM21">
        <v>-0.38</v>
      </c>
      <c r="DN21">
        <v>3.5999999999999997E-2</v>
      </c>
      <c r="DO21">
        <v>-1.6020000000000001</v>
      </c>
      <c r="DP21">
        <v>-0.24099999999999999</v>
      </c>
      <c r="DQ21">
        <v>437</v>
      </c>
      <c r="DR21">
        <v>22</v>
      </c>
      <c r="DS21">
        <v>2.23</v>
      </c>
      <c r="DT21">
        <v>0.73</v>
      </c>
      <c r="DU21">
        <v>100.00131666666699</v>
      </c>
      <c r="DV21">
        <v>4.5834927697467498E-2</v>
      </c>
      <c r="DW21">
        <v>3.1970758340849198E-2</v>
      </c>
      <c r="DX21">
        <v>-1</v>
      </c>
      <c r="DY21">
        <v>0</v>
      </c>
      <c r="DZ21">
        <v>0</v>
      </c>
      <c r="EA21" t="s">
        <v>282</v>
      </c>
      <c r="EB21">
        <v>100</v>
      </c>
      <c r="EC21">
        <v>100</v>
      </c>
      <c r="ED21">
        <v>-1.627</v>
      </c>
      <c r="EE21">
        <v>-0.24099999999999999</v>
      </c>
      <c r="EF21">
        <v>-1.6801518254971</v>
      </c>
      <c r="EG21">
        <v>7.7972607418654298E-4</v>
      </c>
      <c r="EH21">
        <v>-1.5494783076465601E-6</v>
      </c>
      <c r="EI21">
        <v>3.9919084007867502E-10</v>
      </c>
      <c r="EJ21">
        <v>-0.24099999999999999</v>
      </c>
      <c r="EK21">
        <v>0</v>
      </c>
      <c r="EL21">
        <v>0</v>
      </c>
      <c r="EM21">
        <v>0</v>
      </c>
      <c r="EN21">
        <v>12</v>
      </c>
      <c r="EO21">
        <v>2206</v>
      </c>
      <c r="EP21">
        <v>-1</v>
      </c>
      <c r="EQ21">
        <v>-1</v>
      </c>
      <c r="ER21">
        <v>15374.7</v>
      </c>
      <c r="ES21">
        <v>15374.7</v>
      </c>
      <c r="ET21">
        <v>2</v>
      </c>
      <c r="EU21">
        <v>551.923</v>
      </c>
      <c r="EV21">
        <v>444.72500000000002</v>
      </c>
      <c r="EW21">
        <v>37.677300000000002</v>
      </c>
      <c r="EX21">
        <v>36.969499999999996</v>
      </c>
      <c r="EY21">
        <v>30.000800000000002</v>
      </c>
      <c r="EZ21">
        <v>36.627699999999997</v>
      </c>
      <c r="FA21">
        <v>36.790799999999997</v>
      </c>
      <c r="FB21">
        <v>7.3955099999999998</v>
      </c>
      <c r="FC21">
        <v>-30</v>
      </c>
      <c r="FD21">
        <v>-30</v>
      </c>
      <c r="FE21">
        <v>-999.9</v>
      </c>
      <c r="FF21">
        <v>100</v>
      </c>
      <c r="FG21">
        <v>0</v>
      </c>
      <c r="FH21">
        <v>94.418400000000005</v>
      </c>
      <c r="FI21">
        <v>99.276899999999998</v>
      </c>
    </row>
    <row r="22" spans="1:165" x14ac:dyDescent="0.15">
      <c r="A22">
        <v>6</v>
      </c>
      <c r="B22">
        <v>1691286207.5</v>
      </c>
      <c r="C22">
        <v>602.5</v>
      </c>
      <c r="D22" t="s">
        <v>291</v>
      </c>
      <c r="E22" t="s">
        <v>292</v>
      </c>
      <c r="F22" t="s">
        <v>309</v>
      </c>
      <c r="G22">
        <v>1691286204.75</v>
      </c>
      <c r="H22">
        <f t="shared" si="0"/>
        <v>7.535458197664221E-3</v>
      </c>
      <c r="I22">
        <f t="shared" si="1"/>
        <v>9.2593747584152251</v>
      </c>
      <c r="J22">
        <f t="shared" si="2"/>
        <v>38.523690000000002</v>
      </c>
      <c r="K22">
        <f t="shared" si="3"/>
        <v>1.2279622252035407</v>
      </c>
      <c r="L22">
        <f t="shared" si="4"/>
        <v>0.12255036102878983</v>
      </c>
      <c r="M22">
        <f t="shared" si="5"/>
        <v>3.8446558214595212</v>
      </c>
      <c r="N22">
        <f t="shared" si="6"/>
        <v>0.43183916542619505</v>
      </c>
      <c r="O22">
        <f t="shared" si="7"/>
        <v>2.9265323309365323</v>
      </c>
      <c r="P22">
        <f t="shared" si="8"/>
        <v>0.39930637773324074</v>
      </c>
      <c r="Q22">
        <f t="shared" si="9"/>
        <v>0.25228488024275131</v>
      </c>
      <c r="R22">
        <f t="shared" si="10"/>
        <v>192.04886907820341</v>
      </c>
      <c r="S22">
        <f t="shared" si="11"/>
        <v>37.866400458413644</v>
      </c>
      <c r="T22">
        <f t="shared" si="12"/>
        <v>37.866400458413644</v>
      </c>
      <c r="U22">
        <f t="shared" si="13"/>
        <v>6.6092305864701748</v>
      </c>
      <c r="V22">
        <f t="shared" si="14"/>
        <v>69.960844996810295</v>
      </c>
      <c r="W22">
        <f t="shared" si="15"/>
        <v>4.8338453017972869</v>
      </c>
      <c r="X22">
        <f t="shared" si="16"/>
        <v>6.9093580873954199</v>
      </c>
      <c r="Y22">
        <f t="shared" si="17"/>
        <v>1.7753852846728879</v>
      </c>
      <c r="Z22">
        <f t="shared" si="18"/>
        <v>-332.31370651699217</v>
      </c>
      <c r="AA22">
        <f t="shared" si="19"/>
        <v>129.5507311987987</v>
      </c>
      <c r="AB22">
        <f t="shared" si="20"/>
        <v>10.67184268716216</v>
      </c>
      <c r="AC22">
        <f t="shared" si="21"/>
        <v>-4.2263552827904505E-2</v>
      </c>
      <c r="AD22">
        <v>0</v>
      </c>
      <c r="AE22">
        <v>0</v>
      </c>
      <c r="AF22">
        <f t="shared" si="22"/>
        <v>1</v>
      </c>
      <c r="AG22">
        <f t="shared" si="23"/>
        <v>0</v>
      </c>
      <c r="AH22">
        <f t="shared" si="24"/>
        <v>50805.045064983555</v>
      </c>
      <c r="AI22" t="s">
        <v>279</v>
      </c>
      <c r="AJ22" t="s">
        <v>279</v>
      </c>
      <c r="AK22">
        <v>0</v>
      </c>
      <c r="AL22">
        <v>0</v>
      </c>
      <c r="AM22">
        <f t="shared" si="25"/>
        <v>0</v>
      </c>
      <c r="AN22" t="e">
        <f t="shared" si="26"/>
        <v>#DIV/0!</v>
      </c>
      <c r="AO22">
        <v>0</v>
      </c>
      <c r="AP22" t="s">
        <v>279</v>
      </c>
      <c r="AQ22" t="s">
        <v>279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1008.2495398233186</v>
      </c>
      <c r="AW22">
        <f t="shared" si="29"/>
        <v>9.2593747584152251</v>
      </c>
      <c r="AX22" t="e">
        <f t="shared" si="30"/>
        <v>#DIV/0!</v>
      </c>
      <c r="AY22" t="e">
        <f t="shared" si="31"/>
        <v>#DIV/0!</v>
      </c>
      <c r="AZ22">
        <f t="shared" si="32"/>
        <v>9.1836141676174717E-3</v>
      </c>
      <c r="BA22" t="e">
        <f t="shared" si="33"/>
        <v>#DIV/0!</v>
      </c>
      <c r="BB22" t="s">
        <v>279</v>
      </c>
      <c r="BC22">
        <v>0</v>
      </c>
      <c r="BD22">
        <f t="shared" si="34"/>
        <v>0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>
        <f t="shared" si="41"/>
        <v>1199.9559999999999</v>
      </c>
      <c r="BL22">
        <f t="shared" si="42"/>
        <v>1008.2495398233186</v>
      </c>
      <c r="BM22">
        <f t="shared" si="43"/>
        <v>0.84023875860724784</v>
      </c>
      <c r="BN22">
        <f t="shared" si="44"/>
        <v>0.19047751721449557</v>
      </c>
      <c r="BO22">
        <v>6</v>
      </c>
      <c r="BP22">
        <v>0.5</v>
      </c>
      <c r="BQ22" t="s">
        <v>280</v>
      </c>
      <c r="BR22">
        <v>2</v>
      </c>
      <c r="BS22">
        <v>1691286204.75</v>
      </c>
      <c r="BT22">
        <v>38.523690000000002</v>
      </c>
      <c r="BU22">
        <v>49.98216</v>
      </c>
      <c r="BV22">
        <v>48.435429999999997</v>
      </c>
      <c r="BW22">
        <v>39.831710000000001</v>
      </c>
      <c r="BX22">
        <v>40.174990000000001</v>
      </c>
      <c r="BY22">
        <v>48.676439999999999</v>
      </c>
      <c r="BZ22">
        <v>500.04939999999999</v>
      </c>
      <c r="CA22">
        <v>99.738330000000005</v>
      </c>
      <c r="CB22">
        <v>6.1450900000000003E-2</v>
      </c>
      <c r="CC22">
        <v>38.687510000000003</v>
      </c>
      <c r="CD22">
        <v>37.596519999999998</v>
      </c>
      <c r="CE22">
        <v>999.9</v>
      </c>
      <c r="CF22">
        <v>0</v>
      </c>
      <c r="CG22">
        <v>0</v>
      </c>
      <c r="CH22">
        <v>10009</v>
      </c>
      <c r="CI22">
        <v>0</v>
      </c>
      <c r="CJ22">
        <v>993.18870000000004</v>
      </c>
      <c r="CK22">
        <v>1199.9559999999999</v>
      </c>
      <c r="CL22">
        <v>0.99201139999999999</v>
      </c>
      <c r="CM22">
        <v>7.9885819999999993E-3</v>
      </c>
      <c r="CN22">
        <v>0</v>
      </c>
      <c r="CO22">
        <v>672.39160000000004</v>
      </c>
      <c r="CP22">
        <v>5.0007400000000004</v>
      </c>
      <c r="CQ22">
        <v>8705.232</v>
      </c>
      <c r="CR22">
        <v>10012.82</v>
      </c>
      <c r="CS22">
        <v>48.824599999999997</v>
      </c>
      <c r="CT22">
        <v>51.311999999999998</v>
      </c>
      <c r="CU22">
        <v>49.936999999999998</v>
      </c>
      <c r="CV22">
        <v>50.936999999999998</v>
      </c>
      <c r="CW22">
        <v>51.686999999999998</v>
      </c>
      <c r="CX22">
        <v>1185.4059999999999</v>
      </c>
      <c r="CY22">
        <v>9.5500000000000007</v>
      </c>
      <c r="CZ22">
        <v>0</v>
      </c>
      <c r="DA22">
        <v>1691286207.2</v>
      </c>
      <c r="DB22">
        <v>0</v>
      </c>
      <c r="DC22">
        <v>672.39855555555596</v>
      </c>
      <c r="DD22">
        <v>-4.2516666128493199</v>
      </c>
      <c r="DE22">
        <v>-18.066667129408099</v>
      </c>
      <c r="DF22">
        <v>8705.2366666666694</v>
      </c>
      <c r="DG22">
        <v>5</v>
      </c>
      <c r="DH22">
        <v>0</v>
      </c>
      <c r="DI22" t="s">
        <v>281</v>
      </c>
      <c r="DJ22">
        <v>1690363606.5999999</v>
      </c>
      <c r="DK22">
        <v>1690363604.5999999</v>
      </c>
      <c r="DL22">
        <v>0</v>
      </c>
      <c r="DM22">
        <v>-0.38</v>
      </c>
      <c r="DN22">
        <v>3.5999999999999997E-2</v>
      </c>
      <c r="DO22">
        <v>-1.6020000000000001</v>
      </c>
      <c r="DP22">
        <v>-0.24099999999999999</v>
      </c>
      <c r="DQ22">
        <v>437</v>
      </c>
      <c r="DR22">
        <v>22</v>
      </c>
      <c r="DS22">
        <v>2.23</v>
      </c>
      <c r="DT22">
        <v>0.73</v>
      </c>
      <c r="DU22">
        <v>49.990353333333303</v>
      </c>
      <c r="DV22">
        <v>-4.5447830923317903E-2</v>
      </c>
      <c r="DW22">
        <v>2.36877568001327E-2</v>
      </c>
      <c r="DX22">
        <v>-1</v>
      </c>
      <c r="DY22">
        <v>0</v>
      </c>
      <c r="DZ22">
        <v>0</v>
      </c>
      <c r="EA22" t="s">
        <v>282</v>
      </c>
      <c r="EB22">
        <v>100</v>
      </c>
      <c r="EC22">
        <v>100</v>
      </c>
      <c r="ED22">
        <v>-1.651</v>
      </c>
      <c r="EE22">
        <v>-0.24099999999999999</v>
      </c>
      <c r="EF22">
        <v>-1.6801518254971</v>
      </c>
      <c r="EG22">
        <v>7.7972607418654298E-4</v>
      </c>
      <c r="EH22">
        <v>-1.5494783076465601E-6</v>
      </c>
      <c r="EI22">
        <v>3.9919084007867502E-10</v>
      </c>
      <c r="EJ22">
        <v>-0.24099999999999999</v>
      </c>
      <c r="EK22">
        <v>0</v>
      </c>
      <c r="EL22">
        <v>0</v>
      </c>
      <c r="EM22">
        <v>0</v>
      </c>
      <c r="EN22">
        <v>12</v>
      </c>
      <c r="EO22">
        <v>2206</v>
      </c>
      <c r="EP22">
        <v>-1</v>
      </c>
      <c r="EQ22">
        <v>-1</v>
      </c>
      <c r="ER22">
        <v>15376.7</v>
      </c>
      <c r="ES22">
        <v>15376.7</v>
      </c>
      <c r="ET22">
        <v>2</v>
      </c>
      <c r="EU22">
        <v>552.29</v>
      </c>
      <c r="EV22">
        <v>443.05099999999999</v>
      </c>
      <c r="EW22">
        <v>37.936399999999999</v>
      </c>
      <c r="EX22">
        <v>37.211500000000001</v>
      </c>
      <c r="EY22">
        <v>30.000900000000001</v>
      </c>
      <c r="EZ22">
        <v>36.8386</v>
      </c>
      <c r="FA22">
        <v>37.001199999999997</v>
      </c>
      <c r="FB22">
        <v>5.2080700000000002</v>
      </c>
      <c r="FC22">
        <v>-30</v>
      </c>
      <c r="FD22">
        <v>-30</v>
      </c>
      <c r="FE22">
        <v>-999.9</v>
      </c>
      <c r="FF22">
        <v>50</v>
      </c>
      <c r="FG22">
        <v>0</v>
      </c>
      <c r="FH22">
        <v>94.353800000000007</v>
      </c>
      <c r="FI22">
        <v>99.236000000000004</v>
      </c>
    </row>
    <row r="23" spans="1:165" x14ac:dyDescent="0.15">
      <c r="A23">
        <v>7</v>
      </c>
      <c r="B23">
        <v>1691286328</v>
      </c>
      <c r="C23">
        <v>723</v>
      </c>
      <c r="D23" t="s">
        <v>293</v>
      </c>
      <c r="E23" t="s">
        <v>294</v>
      </c>
      <c r="F23" t="s">
        <v>309</v>
      </c>
      <c r="G23">
        <v>1691286325.25</v>
      </c>
      <c r="H23">
        <f t="shared" si="0"/>
        <v>8.0137600311024765E-3</v>
      </c>
      <c r="I23">
        <f t="shared" si="1"/>
        <v>4.8921560738264596</v>
      </c>
      <c r="J23">
        <f t="shared" si="2"/>
        <v>18.935459999999999</v>
      </c>
      <c r="K23">
        <f t="shared" si="3"/>
        <v>0.6918345640962934</v>
      </c>
      <c r="L23">
        <f t="shared" si="4"/>
        <v>6.9048307717488586E-2</v>
      </c>
      <c r="M23">
        <f t="shared" si="5"/>
        <v>1.8898469904579911</v>
      </c>
      <c r="N23">
        <f t="shared" si="6"/>
        <v>0.46904480147094113</v>
      </c>
      <c r="O23">
        <f t="shared" si="7"/>
        <v>2.9220670088888516</v>
      </c>
      <c r="P23">
        <f t="shared" si="8"/>
        <v>0.43087650363999169</v>
      </c>
      <c r="Q23">
        <f t="shared" si="9"/>
        <v>0.27246778912661024</v>
      </c>
      <c r="R23">
        <f t="shared" si="10"/>
        <v>192.05445507422277</v>
      </c>
      <c r="S23">
        <f t="shared" si="11"/>
        <v>38.027870556666421</v>
      </c>
      <c r="T23">
        <f t="shared" si="12"/>
        <v>38.027870556666421</v>
      </c>
      <c r="U23">
        <f t="shared" si="13"/>
        <v>6.6673398734026632</v>
      </c>
      <c r="V23">
        <f t="shared" si="14"/>
        <v>70.102405001550991</v>
      </c>
      <c r="W23">
        <f t="shared" si="15"/>
        <v>4.9188433166712002</v>
      </c>
      <c r="X23">
        <f t="shared" si="16"/>
        <v>7.0166541598143066</v>
      </c>
      <c r="Y23">
        <f t="shared" si="17"/>
        <v>1.748496556731463</v>
      </c>
      <c r="Z23">
        <f t="shared" si="18"/>
        <v>-353.40681737161924</v>
      </c>
      <c r="AA23">
        <f t="shared" si="19"/>
        <v>148.97869146582784</v>
      </c>
      <c r="AB23">
        <f t="shared" si="20"/>
        <v>12.317521745277247</v>
      </c>
      <c r="AC23">
        <f t="shared" si="21"/>
        <v>-5.6149086291384265E-2</v>
      </c>
      <c r="AD23">
        <v>0</v>
      </c>
      <c r="AE23">
        <v>0</v>
      </c>
      <c r="AF23">
        <f t="shared" si="22"/>
        <v>1</v>
      </c>
      <c r="AG23">
        <f t="shared" si="23"/>
        <v>0</v>
      </c>
      <c r="AH23">
        <f t="shared" si="24"/>
        <v>50634.668655814552</v>
      </c>
      <c r="AI23" t="s">
        <v>279</v>
      </c>
      <c r="AJ23" t="s">
        <v>279</v>
      </c>
      <c r="AK23">
        <v>0</v>
      </c>
      <c r="AL23">
        <v>0</v>
      </c>
      <c r="AM23">
        <f t="shared" si="25"/>
        <v>0</v>
      </c>
      <c r="AN23" t="e">
        <f t="shared" si="26"/>
        <v>#DIV/0!</v>
      </c>
      <c r="AO23">
        <v>0</v>
      </c>
      <c r="AP23" t="s">
        <v>279</v>
      </c>
      <c r="AQ23" t="s">
        <v>279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1008.2789398233238</v>
      </c>
      <c r="AW23">
        <f t="shared" si="29"/>
        <v>4.8921560738264596</v>
      </c>
      <c r="AX23" t="e">
        <f t="shared" si="30"/>
        <v>#DIV/0!</v>
      </c>
      <c r="AY23" t="e">
        <f t="shared" si="31"/>
        <v>#DIV/0!</v>
      </c>
      <c r="AZ23">
        <f t="shared" si="32"/>
        <v>4.8519867673559565E-3</v>
      </c>
      <c r="BA23" t="e">
        <f t="shared" si="33"/>
        <v>#DIV/0!</v>
      </c>
      <c r="BB23" t="s">
        <v>279</v>
      </c>
      <c r="BC23">
        <v>0</v>
      </c>
      <c r="BD23">
        <f t="shared" si="34"/>
        <v>0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>
        <f t="shared" si="41"/>
        <v>1199.991</v>
      </c>
      <c r="BL23">
        <f t="shared" si="42"/>
        <v>1008.2789398233238</v>
      </c>
      <c r="BM23">
        <f t="shared" si="43"/>
        <v>0.84023875164340711</v>
      </c>
      <c r="BN23">
        <f t="shared" si="44"/>
        <v>0.19047750328681429</v>
      </c>
      <c r="BO23">
        <v>6</v>
      </c>
      <c r="BP23">
        <v>0.5</v>
      </c>
      <c r="BQ23" t="s">
        <v>280</v>
      </c>
      <c r="BR23">
        <v>2</v>
      </c>
      <c r="BS23">
        <v>1691286325.25</v>
      </c>
      <c r="BT23">
        <v>18.935459999999999</v>
      </c>
      <c r="BU23">
        <v>24.988189999999999</v>
      </c>
      <c r="BV23">
        <v>49.284709999999997</v>
      </c>
      <c r="BW23">
        <v>40.142069999999997</v>
      </c>
      <c r="BX23">
        <v>20.600200000000001</v>
      </c>
      <c r="BY23">
        <v>49.525709999999997</v>
      </c>
      <c r="BZ23">
        <v>499.99590000000001</v>
      </c>
      <c r="CA23">
        <v>99.743629999999996</v>
      </c>
      <c r="CB23">
        <v>6.1021720000000002E-2</v>
      </c>
      <c r="CC23">
        <v>38.973559999999999</v>
      </c>
      <c r="CD23">
        <v>37.803570000000001</v>
      </c>
      <c r="CE23">
        <v>999.9</v>
      </c>
      <c r="CF23">
        <v>0</v>
      </c>
      <c r="CG23">
        <v>0</v>
      </c>
      <c r="CH23">
        <v>9983</v>
      </c>
      <c r="CI23">
        <v>0</v>
      </c>
      <c r="CJ23">
        <v>916.43470000000002</v>
      </c>
      <c r="CK23">
        <v>1199.991</v>
      </c>
      <c r="CL23">
        <v>0.99201099999999998</v>
      </c>
      <c r="CM23">
        <v>7.9889499999999999E-3</v>
      </c>
      <c r="CN23">
        <v>0</v>
      </c>
      <c r="CO23">
        <v>684.12869999999998</v>
      </c>
      <c r="CP23">
        <v>5.0007400000000004</v>
      </c>
      <c r="CQ23">
        <v>8856.0650000000005</v>
      </c>
      <c r="CR23">
        <v>10013.120000000001</v>
      </c>
      <c r="CS23">
        <v>49.093499999999999</v>
      </c>
      <c r="CT23">
        <v>51.5</v>
      </c>
      <c r="CU23">
        <v>50.186999999999998</v>
      </c>
      <c r="CV23">
        <v>51.25</v>
      </c>
      <c r="CW23">
        <v>51.936999999999998</v>
      </c>
      <c r="CX23">
        <v>1185.441</v>
      </c>
      <c r="CY23">
        <v>9.5500000000000007</v>
      </c>
      <c r="CZ23">
        <v>0</v>
      </c>
      <c r="DA23">
        <v>1691286327.8</v>
      </c>
      <c r="DB23">
        <v>0</v>
      </c>
      <c r="DC23">
        <v>684.12355555555598</v>
      </c>
      <c r="DD23">
        <v>-4.2500000813159398</v>
      </c>
      <c r="DE23">
        <v>-29.4666666101513</v>
      </c>
      <c r="DF23">
        <v>8855.9833333333299</v>
      </c>
      <c r="DG23">
        <v>5</v>
      </c>
      <c r="DH23">
        <v>0</v>
      </c>
      <c r="DI23" t="s">
        <v>281</v>
      </c>
      <c r="DJ23">
        <v>1690363606.5999999</v>
      </c>
      <c r="DK23">
        <v>1690363604.5999999</v>
      </c>
      <c r="DL23">
        <v>0</v>
      </c>
      <c r="DM23">
        <v>-0.38</v>
      </c>
      <c r="DN23">
        <v>3.5999999999999997E-2</v>
      </c>
      <c r="DO23">
        <v>-1.6020000000000001</v>
      </c>
      <c r="DP23">
        <v>-0.24099999999999999</v>
      </c>
      <c r="DQ23">
        <v>437</v>
      </c>
      <c r="DR23">
        <v>22</v>
      </c>
      <c r="DS23">
        <v>2.23</v>
      </c>
      <c r="DT23">
        <v>0.73</v>
      </c>
      <c r="DU23">
        <v>24.997350000000001</v>
      </c>
      <c r="DV23">
        <v>-5.4911679643998998E-2</v>
      </c>
      <c r="DW23">
        <v>2.0835574546113799E-2</v>
      </c>
      <c r="DX23">
        <v>-1</v>
      </c>
      <c r="DY23">
        <v>0</v>
      </c>
      <c r="DZ23">
        <v>0</v>
      </c>
      <c r="EA23" t="s">
        <v>282</v>
      </c>
      <c r="EB23">
        <v>100</v>
      </c>
      <c r="EC23">
        <v>100</v>
      </c>
      <c r="ED23">
        <v>-1.665</v>
      </c>
      <c r="EE23">
        <v>-0.24099999999999999</v>
      </c>
      <c r="EF23">
        <v>-1.6801518254971</v>
      </c>
      <c r="EG23">
        <v>7.7972607418654298E-4</v>
      </c>
      <c r="EH23">
        <v>-1.5494783076465601E-6</v>
      </c>
      <c r="EI23">
        <v>3.9919084007867502E-10</v>
      </c>
      <c r="EJ23">
        <v>-0.24099999999999999</v>
      </c>
      <c r="EK23">
        <v>0</v>
      </c>
      <c r="EL23">
        <v>0</v>
      </c>
      <c r="EM23">
        <v>0</v>
      </c>
      <c r="EN23">
        <v>12</v>
      </c>
      <c r="EO23">
        <v>2206</v>
      </c>
      <c r="EP23">
        <v>-1</v>
      </c>
      <c r="EQ23">
        <v>-1</v>
      </c>
      <c r="ER23">
        <v>15378.7</v>
      </c>
      <c r="ES23">
        <v>15378.7</v>
      </c>
      <c r="ET23">
        <v>2</v>
      </c>
      <c r="EU23">
        <v>553.01300000000003</v>
      </c>
      <c r="EV23">
        <v>441.916</v>
      </c>
      <c r="EW23">
        <v>38.223700000000001</v>
      </c>
      <c r="EX23">
        <v>37.429000000000002</v>
      </c>
      <c r="EY23">
        <v>30.000699999999998</v>
      </c>
      <c r="EZ23">
        <v>37.041699999999999</v>
      </c>
      <c r="FA23">
        <v>37.201599999999999</v>
      </c>
      <c r="FB23">
        <v>4.1304100000000004</v>
      </c>
      <c r="FC23">
        <v>-30</v>
      </c>
      <c r="FD23">
        <v>-30</v>
      </c>
      <c r="FE23">
        <v>-999.9</v>
      </c>
      <c r="FF23">
        <v>25</v>
      </c>
      <c r="FG23">
        <v>0</v>
      </c>
      <c r="FH23">
        <v>94.302899999999994</v>
      </c>
      <c r="FI23">
        <v>99.203699999999998</v>
      </c>
    </row>
    <row r="24" spans="1:165" x14ac:dyDescent="0.15">
      <c r="A24">
        <v>8</v>
      </c>
      <c r="B24">
        <v>1691286448.5</v>
      </c>
      <c r="C24">
        <v>843.5</v>
      </c>
      <c r="D24" t="s">
        <v>295</v>
      </c>
      <c r="E24" t="s">
        <v>296</v>
      </c>
      <c r="F24" t="s">
        <v>309</v>
      </c>
      <c r="G24">
        <v>1691286445.75</v>
      </c>
      <c r="H24">
        <f t="shared" si="0"/>
        <v>7.8078775634946272E-3</v>
      </c>
      <c r="I24">
        <f t="shared" si="1"/>
        <v>41.902507885589543</v>
      </c>
      <c r="J24">
        <f t="shared" si="2"/>
        <v>346.48099999999999</v>
      </c>
      <c r="K24">
        <f t="shared" si="3"/>
        <v>174.84477037780462</v>
      </c>
      <c r="L24">
        <f t="shared" si="4"/>
        <v>17.449342762729167</v>
      </c>
      <c r="M24">
        <f t="shared" si="5"/>
        <v>34.578476191820066</v>
      </c>
      <c r="N24">
        <f t="shared" si="6"/>
        <v>0.43865011070147669</v>
      </c>
      <c r="O24">
        <f t="shared" si="7"/>
        <v>2.9250743052049835</v>
      </c>
      <c r="P24">
        <f t="shared" si="8"/>
        <v>0.40511034969563309</v>
      </c>
      <c r="Q24">
        <f t="shared" si="9"/>
        <v>0.25599334053892486</v>
      </c>
      <c r="R24">
        <f t="shared" si="10"/>
        <v>192.05262145144511</v>
      </c>
      <c r="S24">
        <f t="shared" si="11"/>
        <v>38.151817620697649</v>
      </c>
      <c r="T24">
        <f t="shared" si="12"/>
        <v>38.151817620697649</v>
      </c>
      <c r="U24">
        <f t="shared" si="13"/>
        <v>6.7122457589483009</v>
      </c>
      <c r="V24">
        <f t="shared" si="14"/>
        <v>69.581608064277688</v>
      </c>
      <c r="W24">
        <f t="shared" si="15"/>
        <v>4.9006834672671307</v>
      </c>
      <c r="X24">
        <f t="shared" si="16"/>
        <v>7.0430730240382005</v>
      </c>
      <c r="Y24">
        <f t="shared" si="17"/>
        <v>1.8115622916811702</v>
      </c>
      <c r="Z24">
        <f t="shared" si="18"/>
        <v>-344.32740055011305</v>
      </c>
      <c r="AA24">
        <f t="shared" si="19"/>
        <v>140.60109209992146</v>
      </c>
      <c r="AB24">
        <f t="shared" si="20"/>
        <v>11.623749915196367</v>
      </c>
      <c r="AC24">
        <f t="shared" si="21"/>
        <v>-4.9937083550133821E-2</v>
      </c>
      <c r="AD24">
        <v>0</v>
      </c>
      <c r="AE24">
        <v>0</v>
      </c>
      <c r="AF24">
        <f t="shared" si="22"/>
        <v>1</v>
      </c>
      <c r="AG24">
        <f t="shared" si="23"/>
        <v>0</v>
      </c>
      <c r="AH24">
        <f t="shared" si="24"/>
        <v>50706.623759111724</v>
      </c>
      <c r="AI24" t="s">
        <v>279</v>
      </c>
      <c r="AJ24" t="s">
        <v>279</v>
      </c>
      <c r="AK24">
        <v>0</v>
      </c>
      <c r="AL24">
        <v>0</v>
      </c>
      <c r="AM24">
        <f t="shared" si="25"/>
        <v>0</v>
      </c>
      <c r="AN24" t="e">
        <f t="shared" si="26"/>
        <v>#DIV/0!</v>
      </c>
      <c r="AO24">
        <v>0</v>
      </c>
      <c r="AP24" t="s">
        <v>279</v>
      </c>
      <c r="AQ24" t="s">
        <v>279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1008.2719222085583</v>
      </c>
      <c r="AW24">
        <f t="shared" si="29"/>
        <v>41.902507885589543</v>
      </c>
      <c r="AX24" t="e">
        <f t="shared" si="30"/>
        <v>#DIV/0!</v>
      </c>
      <c r="AY24" t="e">
        <f t="shared" si="31"/>
        <v>#DIV/0!</v>
      </c>
      <c r="AZ24">
        <f t="shared" si="32"/>
        <v>4.1558737244021086E-2</v>
      </c>
      <c r="BA24" t="e">
        <f t="shared" si="33"/>
        <v>#DIV/0!</v>
      </c>
      <c r="BB24" t="s">
        <v>279</v>
      </c>
      <c r="BC24">
        <v>0</v>
      </c>
      <c r="BD24">
        <f t="shared" si="34"/>
        <v>0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>
        <f t="shared" si="41"/>
        <v>1199.9829999999999</v>
      </c>
      <c r="BL24">
        <f t="shared" si="42"/>
        <v>1008.2719222085583</v>
      </c>
      <c r="BM24">
        <f t="shared" si="43"/>
        <v>0.84023850521928922</v>
      </c>
      <c r="BN24">
        <f t="shared" si="44"/>
        <v>0.19047701043857843</v>
      </c>
      <c r="BO24">
        <v>6</v>
      </c>
      <c r="BP24">
        <v>0.5</v>
      </c>
      <c r="BQ24" t="s">
        <v>280</v>
      </c>
      <c r="BR24">
        <v>2</v>
      </c>
      <c r="BS24">
        <v>1691286445.75</v>
      </c>
      <c r="BT24">
        <v>346.48099999999999</v>
      </c>
      <c r="BU24">
        <v>400.01100000000002</v>
      </c>
      <c r="BV24">
        <v>49.105510000000002</v>
      </c>
      <c r="BW24">
        <v>40.196040000000004</v>
      </c>
      <c r="BX24">
        <v>348.06060000000002</v>
      </c>
      <c r="BY24">
        <v>49.346510000000002</v>
      </c>
      <c r="BZ24">
        <v>499.9939</v>
      </c>
      <c r="CA24">
        <v>99.737620000000007</v>
      </c>
      <c r="CB24">
        <v>6.1434469999999998E-2</v>
      </c>
      <c r="CC24">
        <v>39.043410000000002</v>
      </c>
      <c r="CD24">
        <v>37.848329999999997</v>
      </c>
      <c r="CE24">
        <v>999.9</v>
      </c>
      <c r="CF24">
        <v>0</v>
      </c>
      <c r="CG24">
        <v>0</v>
      </c>
      <c r="CH24">
        <v>10000.75</v>
      </c>
      <c r="CI24">
        <v>0</v>
      </c>
      <c r="CJ24">
        <v>382.64409999999998</v>
      </c>
      <c r="CK24">
        <v>1199.9829999999999</v>
      </c>
      <c r="CL24">
        <v>0.99201260000000002</v>
      </c>
      <c r="CM24">
        <v>7.9874779999999992E-3</v>
      </c>
      <c r="CN24">
        <v>0</v>
      </c>
      <c r="CO24">
        <v>676.79309999999998</v>
      </c>
      <c r="CP24">
        <v>5.0007400000000004</v>
      </c>
      <c r="CQ24">
        <v>8768.43</v>
      </c>
      <c r="CR24">
        <v>10013.06</v>
      </c>
      <c r="CS24">
        <v>49.149799999999999</v>
      </c>
      <c r="CT24">
        <v>51.3874</v>
      </c>
      <c r="CU24">
        <v>50.2624</v>
      </c>
      <c r="CV24">
        <v>51.186999999999998</v>
      </c>
      <c r="CW24">
        <v>52</v>
      </c>
      <c r="CX24">
        <v>1185.433</v>
      </c>
      <c r="CY24">
        <v>9.5399999999999991</v>
      </c>
      <c r="CZ24">
        <v>0</v>
      </c>
      <c r="DA24">
        <v>1691286448.4000001</v>
      </c>
      <c r="DB24">
        <v>0</v>
      </c>
      <c r="DC24">
        <v>676.68277777777803</v>
      </c>
      <c r="DD24">
        <v>-11.8099999166805</v>
      </c>
      <c r="DE24">
        <v>-136.49999777467499</v>
      </c>
      <c r="DF24">
        <v>8767.6011111111093</v>
      </c>
      <c r="DG24">
        <v>5</v>
      </c>
      <c r="DH24">
        <v>0</v>
      </c>
      <c r="DI24" t="s">
        <v>281</v>
      </c>
      <c r="DJ24">
        <v>1690363606.5999999</v>
      </c>
      <c r="DK24">
        <v>1690363604.5999999</v>
      </c>
      <c r="DL24">
        <v>0</v>
      </c>
      <c r="DM24">
        <v>-0.38</v>
      </c>
      <c r="DN24">
        <v>3.5999999999999997E-2</v>
      </c>
      <c r="DO24">
        <v>-1.6020000000000001</v>
      </c>
      <c r="DP24">
        <v>-0.24099999999999999</v>
      </c>
      <c r="DQ24">
        <v>437</v>
      </c>
      <c r="DR24">
        <v>22</v>
      </c>
      <c r="DS24">
        <v>2.23</v>
      </c>
      <c r="DT24">
        <v>0.73</v>
      </c>
      <c r="DU24">
        <v>400.011666666667</v>
      </c>
      <c r="DV24">
        <v>0.151688542826455</v>
      </c>
      <c r="DW24">
        <v>4.44996878890455E-2</v>
      </c>
      <c r="DX24">
        <v>-1</v>
      </c>
      <c r="DY24">
        <v>0</v>
      </c>
      <c r="DZ24">
        <v>0</v>
      </c>
      <c r="EA24" t="s">
        <v>282</v>
      </c>
      <c r="EB24">
        <v>100</v>
      </c>
      <c r="EC24">
        <v>100</v>
      </c>
      <c r="ED24">
        <v>-1.579</v>
      </c>
      <c r="EE24">
        <v>-0.24099999999999999</v>
      </c>
      <c r="EF24">
        <v>-1.6801518254971</v>
      </c>
      <c r="EG24">
        <v>7.7972607418654298E-4</v>
      </c>
      <c r="EH24">
        <v>-1.5494783076465601E-6</v>
      </c>
      <c r="EI24">
        <v>3.9919084007867502E-10</v>
      </c>
      <c r="EJ24">
        <v>-0.24099999999999999</v>
      </c>
      <c r="EK24">
        <v>0</v>
      </c>
      <c r="EL24">
        <v>0</v>
      </c>
      <c r="EM24">
        <v>0</v>
      </c>
      <c r="EN24">
        <v>12</v>
      </c>
      <c r="EO24">
        <v>2206</v>
      </c>
      <c r="EP24">
        <v>-1</v>
      </c>
      <c r="EQ24">
        <v>-1</v>
      </c>
      <c r="ER24">
        <v>15380.7</v>
      </c>
      <c r="ES24">
        <v>15380.7</v>
      </c>
      <c r="ET24">
        <v>2</v>
      </c>
      <c r="EU24">
        <v>553.45799999999997</v>
      </c>
      <c r="EV24">
        <v>441.505</v>
      </c>
      <c r="EW24">
        <v>38.368899999999996</v>
      </c>
      <c r="EX24">
        <v>37.528399999999998</v>
      </c>
      <c r="EY24">
        <v>30.0002</v>
      </c>
      <c r="EZ24">
        <v>37.167000000000002</v>
      </c>
      <c r="FA24">
        <v>37.325600000000001</v>
      </c>
      <c r="FB24">
        <v>20.1526</v>
      </c>
      <c r="FC24">
        <v>-30</v>
      </c>
      <c r="FD24">
        <v>-30</v>
      </c>
      <c r="FE24">
        <v>-999.9</v>
      </c>
      <c r="FF24">
        <v>400</v>
      </c>
      <c r="FG24">
        <v>0</v>
      </c>
      <c r="FH24">
        <v>94.301100000000005</v>
      </c>
      <c r="FI24">
        <v>99.192599999999999</v>
      </c>
    </row>
    <row r="25" spans="1:165" x14ac:dyDescent="0.15">
      <c r="A25">
        <v>9</v>
      </c>
      <c r="B25">
        <v>1691286569</v>
      </c>
      <c r="C25">
        <v>964</v>
      </c>
      <c r="D25" t="s">
        <v>297</v>
      </c>
      <c r="E25" t="s">
        <v>298</v>
      </c>
      <c r="F25" t="s">
        <v>309</v>
      </c>
      <c r="G25">
        <v>1691286566.25</v>
      </c>
      <c r="H25">
        <f t="shared" si="0"/>
        <v>7.3846584377040021E-3</v>
      </c>
      <c r="I25">
        <f t="shared" si="1"/>
        <v>45.94368449891796</v>
      </c>
      <c r="J25">
        <f t="shared" si="2"/>
        <v>540.07429999999999</v>
      </c>
      <c r="K25">
        <f t="shared" si="3"/>
        <v>325.64100030888625</v>
      </c>
      <c r="L25">
        <f t="shared" si="4"/>
        <v>32.499217868884635</v>
      </c>
      <c r="M25">
        <f t="shared" si="5"/>
        <v>53.899823193137365</v>
      </c>
      <c r="N25">
        <f t="shared" si="6"/>
        <v>0.38977874534964796</v>
      </c>
      <c r="O25">
        <f t="shared" si="7"/>
        <v>2.9265989751358785</v>
      </c>
      <c r="P25">
        <f t="shared" si="8"/>
        <v>0.36306510531846126</v>
      </c>
      <c r="Q25">
        <f t="shared" si="9"/>
        <v>0.22916305661593153</v>
      </c>
      <c r="R25">
        <f t="shared" si="10"/>
        <v>192.05345908793993</v>
      </c>
      <c r="S25">
        <f t="shared" si="11"/>
        <v>38.315820534999887</v>
      </c>
      <c r="T25">
        <f t="shared" si="12"/>
        <v>38.315820534999887</v>
      </c>
      <c r="U25">
        <f t="shared" si="13"/>
        <v>6.7720670144911157</v>
      </c>
      <c r="V25">
        <f t="shared" si="14"/>
        <v>68.809016199732227</v>
      </c>
      <c r="W25">
        <f t="shared" si="15"/>
        <v>4.8604445004032142</v>
      </c>
      <c r="X25">
        <f t="shared" si="16"/>
        <v>7.0636738742126202</v>
      </c>
      <c r="Y25">
        <f t="shared" si="17"/>
        <v>1.9116225140879015</v>
      </c>
      <c r="Z25">
        <f t="shared" si="18"/>
        <v>-325.66343710274651</v>
      </c>
      <c r="AA25">
        <f t="shared" si="19"/>
        <v>123.36716239492834</v>
      </c>
      <c r="AB25">
        <f t="shared" si="20"/>
        <v>10.20438782859835</v>
      </c>
      <c r="AC25">
        <f t="shared" si="21"/>
        <v>-3.8427791279886492E-2</v>
      </c>
      <c r="AD25">
        <v>0</v>
      </c>
      <c r="AE25">
        <v>0</v>
      </c>
      <c r="AF25">
        <f t="shared" si="22"/>
        <v>1</v>
      </c>
      <c r="AG25">
        <f t="shared" si="23"/>
        <v>0</v>
      </c>
      <c r="AH25">
        <f t="shared" si="24"/>
        <v>50740.145326373618</v>
      </c>
      <c r="AI25" t="s">
        <v>279</v>
      </c>
      <c r="AJ25" t="s">
        <v>279</v>
      </c>
      <c r="AK25">
        <v>0</v>
      </c>
      <c r="AL25">
        <v>0</v>
      </c>
      <c r="AM25">
        <f t="shared" si="25"/>
        <v>0</v>
      </c>
      <c r="AN25" t="e">
        <f t="shared" si="26"/>
        <v>#DIV/0!</v>
      </c>
      <c r="AO25">
        <v>0</v>
      </c>
      <c r="AP25" t="s">
        <v>279</v>
      </c>
      <c r="AQ25" t="s">
        <v>279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1008.267841737362</v>
      </c>
      <c r="AW25">
        <f t="shared" si="29"/>
        <v>45.94368449891796</v>
      </c>
      <c r="AX25" t="e">
        <f t="shared" si="30"/>
        <v>#DIV/0!</v>
      </c>
      <c r="AY25" t="e">
        <f t="shared" si="31"/>
        <v>#DIV/0!</v>
      </c>
      <c r="AZ25">
        <f t="shared" si="32"/>
        <v>4.5566944215687452E-2</v>
      </c>
      <c r="BA25" t="e">
        <f t="shared" si="33"/>
        <v>#DIV/0!</v>
      </c>
      <c r="BB25" t="s">
        <v>279</v>
      </c>
      <c r="BC25">
        <v>0</v>
      </c>
      <c r="BD25">
        <f t="shared" si="34"/>
        <v>0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>
        <f t="shared" si="41"/>
        <v>1199.9770000000001</v>
      </c>
      <c r="BL25">
        <f t="shared" si="42"/>
        <v>1008.267841737362</v>
      </c>
      <c r="BM25">
        <f t="shared" si="43"/>
        <v>0.84023930603450059</v>
      </c>
      <c r="BN25">
        <f t="shared" si="44"/>
        <v>0.19047861206900105</v>
      </c>
      <c r="BO25">
        <v>6</v>
      </c>
      <c r="BP25">
        <v>0.5</v>
      </c>
      <c r="BQ25" t="s">
        <v>280</v>
      </c>
      <c r="BR25">
        <v>2</v>
      </c>
      <c r="BS25">
        <v>1691286566.25</v>
      </c>
      <c r="BT25">
        <v>540.07429999999999</v>
      </c>
      <c r="BU25">
        <v>599.9837</v>
      </c>
      <c r="BV25">
        <v>48.701479999999997</v>
      </c>
      <c r="BW25">
        <v>40.27272</v>
      </c>
      <c r="BX25">
        <v>541.72339999999997</v>
      </c>
      <c r="BY25">
        <v>48.942480000000003</v>
      </c>
      <c r="BZ25">
        <v>500.07459999999998</v>
      </c>
      <c r="CA25">
        <v>99.739630000000005</v>
      </c>
      <c r="CB25">
        <v>6.1125550000000001E-2</v>
      </c>
      <c r="CC25">
        <v>39.097720000000002</v>
      </c>
      <c r="CD25">
        <v>37.922080000000001</v>
      </c>
      <c r="CE25">
        <v>999.9</v>
      </c>
      <c r="CF25">
        <v>0</v>
      </c>
      <c r="CG25">
        <v>0</v>
      </c>
      <c r="CH25">
        <v>10009.25</v>
      </c>
      <c r="CI25">
        <v>0</v>
      </c>
      <c r="CJ25">
        <v>643.3329</v>
      </c>
      <c r="CK25">
        <v>1199.9770000000001</v>
      </c>
      <c r="CL25">
        <v>0.99198719999999996</v>
      </c>
      <c r="CM25">
        <v>8.012646E-3</v>
      </c>
      <c r="CN25">
        <v>0</v>
      </c>
      <c r="CO25">
        <v>675.03920000000005</v>
      </c>
      <c r="CP25">
        <v>5.0007400000000004</v>
      </c>
      <c r="CQ25">
        <v>8763.8019999999997</v>
      </c>
      <c r="CR25">
        <v>10012.92</v>
      </c>
      <c r="CS25">
        <v>49.125</v>
      </c>
      <c r="CT25">
        <v>51.25</v>
      </c>
      <c r="CU25">
        <v>50.25</v>
      </c>
      <c r="CV25">
        <v>51</v>
      </c>
      <c r="CW25">
        <v>51.936999999999998</v>
      </c>
      <c r="CX25">
        <v>1185.3969999999999</v>
      </c>
      <c r="CY25">
        <v>9.5719999999999992</v>
      </c>
      <c r="CZ25">
        <v>0</v>
      </c>
      <c r="DA25">
        <v>1691286569</v>
      </c>
      <c r="DB25">
        <v>0</v>
      </c>
      <c r="DC25">
        <v>674.94433333333302</v>
      </c>
      <c r="DD25">
        <v>-0.65666692212469802</v>
      </c>
      <c r="DE25">
        <v>-64.966666254021803</v>
      </c>
      <c r="DF25">
        <v>8763.4922222222194</v>
      </c>
      <c r="DG25">
        <v>5</v>
      </c>
      <c r="DH25">
        <v>0</v>
      </c>
      <c r="DI25" t="s">
        <v>281</v>
      </c>
      <c r="DJ25">
        <v>1690363606.5999999</v>
      </c>
      <c r="DK25">
        <v>1690363604.5999999</v>
      </c>
      <c r="DL25">
        <v>0</v>
      </c>
      <c r="DM25">
        <v>-0.38</v>
      </c>
      <c r="DN25">
        <v>3.5999999999999997E-2</v>
      </c>
      <c r="DO25">
        <v>-1.6020000000000001</v>
      </c>
      <c r="DP25">
        <v>-0.24099999999999999</v>
      </c>
      <c r="DQ25">
        <v>437</v>
      </c>
      <c r="DR25">
        <v>22</v>
      </c>
      <c r="DS25">
        <v>2.23</v>
      </c>
      <c r="DT25">
        <v>0.73</v>
      </c>
      <c r="DU25">
        <v>600.00229999999999</v>
      </c>
      <c r="DV25">
        <v>-0.21210233593098299</v>
      </c>
      <c r="DW25">
        <v>5.6111288228536303E-2</v>
      </c>
      <c r="DX25">
        <v>-1</v>
      </c>
      <c r="DY25">
        <v>0</v>
      </c>
      <c r="DZ25">
        <v>0</v>
      </c>
      <c r="EA25" t="s">
        <v>282</v>
      </c>
      <c r="EB25">
        <v>100</v>
      </c>
      <c r="EC25">
        <v>100</v>
      </c>
      <c r="ED25">
        <v>-1.649</v>
      </c>
      <c r="EE25">
        <v>-0.24099999999999999</v>
      </c>
      <c r="EF25">
        <v>-1.6801518254971</v>
      </c>
      <c r="EG25">
        <v>7.7972607418654298E-4</v>
      </c>
      <c r="EH25">
        <v>-1.5494783076465601E-6</v>
      </c>
      <c r="EI25">
        <v>3.9919084007867502E-10</v>
      </c>
      <c r="EJ25">
        <v>-0.24099999999999999</v>
      </c>
      <c r="EK25">
        <v>0</v>
      </c>
      <c r="EL25">
        <v>0</v>
      </c>
      <c r="EM25">
        <v>0</v>
      </c>
      <c r="EN25">
        <v>12</v>
      </c>
      <c r="EO25">
        <v>2206</v>
      </c>
      <c r="EP25">
        <v>-1</v>
      </c>
      <c r="EQ25">
        <v>-1</v>
      </c>
      <c r="ER25">
        <v>15382.7</v>
      </c>
      <c r="ES25">
        <v>15382.7</v>
      </c>
      <c r="ET25">
        <v>2</v>
      </c>
      <c r="EU25">
        <v>553.61199999999997</v>
      </c>
      <c r="EV25">
        <v>442.53100000000001</v>
      </c>
      <c r="EW25">
        <v>38.418599999999998</v>
      </c>
      <c r="EX25">
        <v>37.524900000000002</v>
      </c>
      <c r="EY25">
        <v>30.0001</v>
      </c>
      <c r="EZ25">
        <v>37.195</v>
      </c>
      <c r="FA25">
        <v>37.357199999999999</v>
      </c>
      <c r="FB25">
        <v>27.974299999999999</v>
      </c>
      <c r="FC25">
        <v>-30</v>
      </c>
      <c r="FD25">
        <v>-30</v>
      </c>
      <c r="FE25">
        <v>-999.9</v>
      </c>
      <c r="FF25">
        <v>600</v>
      </c>
      <c r="FG25">
        <v>0</v>
      </c>
      <c r="FH25">
        <v>94.312799999999996</v>
      </c>
      <c r="FI25">
        <v>99.197999999999993</v>
      </c>
    </row>
    <row r="26" spans="1:165" x14ac:dyDescent="0.15">
      <c r="A26">
        <v>10</v>
      </c>
      <c r="B26">
        <v>1691286689.5999999</v>
      </c>
      <c r="C26">
        <v>1084.5999999046301</v>
      </c>
      <c r="D26" t="s">
        <v>299</v>
      </c>
      <c r="E26" t="s">
        <v>300</v>
      </c>
      <c r="F26" t="s">
        <v>309</v>
      </c>
      <c r="G26">
        <v>1691286686.8499999</v>
      </c>
      <c r="H26">
        <f t="shared" si="0"/>
        <v>7.1375408893771123E-3</v>
      </c>
      <c r="I26">
        <f t="shared" si="1"/>
        <v>46.550366915512456</v>
      </c>
      <c r="J26">
        <f t="shared" si="2"/>
        <v>737.80420000000004</v>
      </c>
      <c r="K26">
        <f t="shared" si="3"/>
        <v>497.96656554844395</v>
      </c>
      <c r="L26">
        <f t="shared" si="4"/>
        <v>49.699231243750802</v>
      </c>
      <c r="M26">
        <f t="shared" si="5"/>
        <v>73.636071345523575</v>
      </c>
      <c r="N26">
        <f t="shared" si="6"/>
        <v>0.35977691336326645</v>
      </c>
      <c r="O26">
        <f t="shared" si="7"/>
        <v>2.9239390380855168</v>
      </c>
      <c r="P26">
        <f t="shared" si="8"/>
        <v>0.33686849326314444</v>
      </c>
      <c r="Q26">
        <f t="shared" si="9"/>
        <v>0.21247936845501714</v>
      </c>
      <c r="R26">
        <f t="shared" si="10"/>
        <v>192.05388175853338</v>
      </c>
      <c r="S26">
        <f t="shared" si="11"/>
        <v>38.469923582366619</v>
      </c>
      <c r="T26">
        <f t="shared" si="12"/>
        <v>38.469923582366619</v>
      </c>
      <c r="U26">
        <f t="shared" si="13"/>
        <v>6.8286981644052336</v>
      </c>
      <c r="V26">
        <f t="shared" si="14"/>
        <v>68.152512057835978</v>
      </c>
      <c r="W26">
        <f t="shared" si="15"/>
        <v>4.8376447738964492</v>
      </c>
      <c r="X26">
        <f t="shared" si="16"/>
        <v>7.0982633329657743</v>
      </c>
      <c r="Y26">
        <f t="shared" si="17"/>
        <v>1.9910533905087844</v>
      </c>
      <c r="Z26">
        <f t="shared" si="18"/>
        <v>-314.76555322153064</v>
      </c>
      <c r="AA26">
        <f t="shared" si="19"/>
        <v>113.28884558563593</v>
      </c>
      <c r="AB26">
        <f t="shared" si="20"/>
        <v>9.3903379401471607</v>
      </c>
      <c r="AC26">
        <f t="shared" si="21"/>
        <v>-3.248793721417087E-2</v>
      </c>
      <c r="AD26">
        <v>0</v>
      </c>
      <c r="AE26">
        <v>0</v>
      </c>
      <c r="AF26">
        <f t="shared" si="22"/>
        <v>1</v>
      </c>
      <c r="AG26">
        <f t="shared" si="23"/>
        <v>0</v>
      </c>
      <c r="AH26">
        <f t="shared" si="24"/>
        <v>50651.669143239305</v>
      </c>
      <c r="AI26" t="s">
        <v>279</v>
      </c>
      <c r="AJ26" t="s">
        <v>279</v>
      </c>
      <c r="AK26">
        <v>0</v>
      </c>
      <c r="AL26">
        <v>0</v>
      </c>
      <c r="AM26">
        <f t="shared" si="25"/>
        <v>0</v>
      </c>
      <c r="AN26" t="e">
        <f t="shared" si="26"/>
        <v>#DIV/0!</v>
      </c>
      <c r="AO26">
        <v>0</v>
      </c>
      <c r="AP26" t="s">
        <v>279</v>
      </c>
      <c r="AQ26" t="s">
        <v>279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1008.270331737176</v>
      </c>
      <c r="AW26">
        <f t="shared" si="29"/>
        <v>46.550366915512456</v>
      </c>
      <c r="AX26" t="e">
        <f t="shared" si="30"/>
        <v>#DIV/0!</v>
      </c>
      <c r="AY26" t="e">
        <f t="shared" si="31"/>
        <v>#DIV/0!</v>
      </c>
      <c r="AZ26">
        <f t="shared" si="32"/>
        <v>4.6168537792151021E-2</v>
      </c>
      <c r="BA26" t="e">
        <f t="shared" si="33"/>
        <v>#DIV/0!</v>
      </c>
      <c r="BB26" t="s">
        <v>279</v>
      </c>
      <c r="BC26">
        <v>0</v>
      </c>
      <c r="BD26">
        <f t="shared" si="34"/>
        <v>0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>
        <f t="shared" si="41"/>
        <v>1199.98</v>
      </c>
      <c r="BL26">
        <f t="shared" si="42"/>
        <v>1008.270331737176</v>
      </c>
      <c r="BM26">
        <f t="shared" si="43"/>
        <v>0.84023928043565388</v>
      </c>
      <c r="BN26">
        <f t="shared" si="44"/>
        <v>0.19047856087130779</v>
      </c>
      <c r="BO26">
        <v>6</v>
      </c>
      <c r="BP26">
        <v>0.5</v>
      </c>
      <c r="BQ26" t="s">
        <v>280</v>
      </c>
      <c r="BR26">
        <v>2</v>
      </c>
      <c r="BS26">
        <v>1691286686.8499999</v>
      </c>
      <c r="BT26">
        <v>737.80420000000004</v>
      </c>
      <c r="BU26">
        <v>799.98289999999997</v>
      </c>
      <c r="BV26">
        <v>48.47128</v>
      </c>
      <c r="BW26">
        <v>40.321530000000003</v>
      </c>
      <c r="BX26">
        <v>739.59379999999999</v>
      </c>
      <c r="BY26">
        <v>48.71228</v>
      </c>
      <c r="BZ26">
        <v>500.0086</v>
      </c>
      <c r="CA26">
        <v>99.742850000000004</v>
      </c>
      <c r="CB26">
        <v>6.1503710000000003E-2</v>
      </c>
      <c r="CC26">
        <v>39.188600000000001</v>
      </c>
      <c r="CD26">
        <v>38.064419999999998</v>
      </c>
      <c r="CE26">
        <v>999.9</v>
      </c>
      <c r="CF26">
        <v>0</v>
      </c>
      <c r="CG26">
        <v>0</v>
      </c>
      <c r="CH26">
        <v>9993.75</v>
      </c>
      <c r="CI26">
        <v>0</v>
      </c>
      <c r="CJ26">
        <v>425.33240000000001</v>
      </c>
      <c r="CK26">
        <v>1199.98</v>
      </c>
      <c r="CL26">
        <v>0.99198759999999997</v>
      </c>
      <c r="CM26">
        <v>8.0122779999999994E-3</v>
      </c>
      <c r="CN26">
        <v>0</v>
      </c>
      <c r="CO26">
        <v>669.34810000000004</v>
      </c>
      <c r="CP26">
        <v>5.0007400000000004</v>
      </c>
      <c r="CQ26">
        <v>8692.0720000000001</v>
      </c>
      <c r="CR26">
        <v>10012.94</v>
      </c>
      <c r="CS26">
        <v>49.061999999999998</v>
      </c>
      <c r="CT26">
        <v>51.061999999999998</v>
      </c>
      <c r="CU26">
        <v>50.149799999999999</v>
      </c>
      <c r="CV26">
        <v>50.936999999999998</v>
      </c>
      <c r="CW26">
        <v>51.899799999999999</v>
      </c>
      <c r="CX26">
        <v>1185.4010000000001</v>
      </c>
      <c r="CY26">
        <v>9.5709999999999997</v>
      </c>
      <c r="CZ26">
        <v>0</v>
      </c>
      <c r="DA26">
        <v>1691286689.5999999</v>
      </c>
      <c r="DB26">
        <v>0</v>
      </c>
      <c r="DC26">
        <v>669.24411111111101</v>
      </c>
      <c r="DD26">
        <v>1.32166663318555</v>
      </c>
      <c r="DE26">
        <v>-44.866666407216599</v>
      </c>
      <c r="DF26">
        <v>8691.8755555555599</v>
      </c>
      <c r="DG26">
        <v>5</v>
      </c>
      <c r="DH26">
        <v>0</v>
      </c>
      <c r="DI26" t="s">
        <v>281</v>
      </c>
      <c r="DJ26">
        <v>1690363606.5999999</v>
      </c>
      <c r="DK26">
        <v>1690363604.5999999</v>
      </c>
      <c r="DL26">
        <v>0</v>
      </c>
      <c r="DM26">
        <v>-0.38</v>
      </c>
      <c r="DN26">
        <v>3.5999999999999997E-2</v>
      </c>
      <c r="DO26">
        <v>-1.6020000000000001</v>
      </c>
      <c r="DP26">
        <v>-0.24099999999999999</v>
      </c>
      <c r="DQ26">
        <v>437</v>
      </c>
      <c r="DR26">
        <v>22</v>
      </c>
      <c r="DS26">
        <v>2.23</v>
      </c>
      <c r="DT26">
        <v>0.73</v>
      </c>
      <c r="DU26">
        <v>799.97563333333301</v>
      </c>
      <c r="DV26">
        <v>8.4093437146599802E-3</v>
      </c>
      <c r="DW26">
        <v>6.2325213374872603E-2</v>
      </c>
      <c r="DX26">
        <v>-1</v>
      </c>
      <c r="DY26">
        <v>0</v>
      </c>
      <c r="DZ26">
        <v>0</v>
      </c>
      <c r="EA26" t="s">
        <v>282</v>
      </c>
      <c r="EB26">
        <v>100</v>
      </c>
      <c r="EC26">
        <v>100</v>
      </c>
      <c r="ED26">
        <v>-1.7889999999999999</v>
      </c>
      <c r="EE26">
        <v>-0.24099999999999999</v>
      </c>
      <c r="EF26">
        <v>-1.6801518254971</v>
      </c>
      <c r="EG26">
        <v>7.7972607418654298E-4</v>
      </c>
      <c r="EH26">
        <v>-1.5494783076465601E-6</v>
      </c>
      <c r="EI26">
        <v>3.9919084007867502E-10</v>
      </c>
      <c r="EJ26">
        <v>-0.24099999999999999</v>
      </c>
      <c r="EK26">
        <v>0</v>
      </c>
      <c r="EL26">
        <v>0</v>
      </c>
      <c r="EM26">
        <v>0</v>
      </c>
      <c r="EN26">
        <v>12</v>
      </c>
      <c r="EO26">
        <v>2206</v>
      </c>
      <c r="EP26">
        <v>-1</v>
      </c>
      <c r="EQ26">
        <v>-1</v>
      </c>
      <c r="ER26">
        <v>15384.7</v>
      </c>
      <c r="ES26">
        <v>15384.8</v>
      </c>
      <c r="ET26">
        <v>2</v>
      </c>
      <c r="EU26">
        <v>554.13400000000001</v>
      </c>
      <c r="EV26">
        <v>442.44</v>
      </c>
      <c r="EW26">
        <v>38.4694</v>
      </c>
      <c r="EX26">
        <v>37.503599999999999</v>
      </c>
      <c r="EY26">
        <v>30.0001</v>
      </c>
      <c r="EZ26">
        <v>37.198500000000003</v>
      </c>
      <c r="FA26">
        <v>37.3643</v>
      </c>
      <c r="FB26">
        <v>35.385899999999999</v>
      </c>
      <c r="FC26">
        <v>-30</v>
      </c>
      <c r="FD26">
        <v>-30</v>
      </c>
      <c r="FE26">
        <v>-999.9</v>
      </c>
      <c r="FF26">
        <v>800</v>
      </c>
      <c r="FG26">
        <v>0</v>
      </c>
      <c r="FH26">
        <v>94.328199999999995</v>
      </c>
      <c r="FI26">
        <v>99.203199999999995</v>
      </c>
    </row>
    <row r="27" spans="1:165" x14ac:dyDescent="0.15">
      <c r="A27">
        <v>11</v>
      </c>
      <c r="B27">
        <v>1691286810.0999999</v>
      </c>
      <c r="C27">
        <v>1205.0999999046301</v>
      </c>
      <c r="D27" t="s">
        <v>301</v>
      </c>
      <c r="E27" t="s">
        <v>302</v>
      </c>
      <c r="F27" t="s">
        <v>309</v>
      </c>
      <c r="G27">
        <v>1691286807.3499999</v>
      </c>
      <c r="H27">
        <f t="shared" si="0"/>
        <v>6.6481046000514262E-3</v>
      </c>
      <c r="I27">
        <f t="shared" si="1"/>
        <v>46.484818011251981</v>
      </c>
      <c r="J27">
        <f t="shared" si="2"/>
        <v>936.73040000000003</v>
      </c>
      <c r="K27">
        <f t="shared" si="3"/>
        <v>665.07332030735029</v>
      </c>
      <c r="L27">
        <f t="shared" si="4"/>
        <v>66.375828652683694</v>
      </c>
      <c r="M27">
        <f t="shared" si="5"/>
        <v>93.487822508691735</v>
      </c>
      <c r="N27">
        <f t="shared" si="6"/>
        <v>0.32100399439805222</v>
      </c>
      <c r="O27">
        <f t="shared" si="7"/>
        <v>2.9263982884672743</v>
      </c>
      <c r="P27">
        <f t="shared" si="8"/>
        <v>0.30264637314191117</v>
      </c>
      <c r="Q27">
        <f t="shared" si="9"/>
        <v>0.19071580026755031</v>
      </c>
      <c r="R27">
        <f t="shared" si="10"/>
        <v>192.052864449076</v>
      </c>
      <c r="S27">
        <f t="shared" si="11"/>
        <v>38.499635042595322</v>
      </c>
      <c r="T27">
        <f t="shared" si="12"/>
        <v>38.499635042595322</v>
      </c>
      <c r="U27">
        <f t="shared" si="13"/>
        <v>6.8396639047426566</v>
      </c>
      <c r="V27">
        <f t="shared" si="14"/>
        <v>67.620841972872</v>
      </c>
      <c r="W27">
        <f t="shared" si="15"/>
        <v>4.774915966246474</v>
      </c>
      <c r="X27">
        <f t="shared" si="16"/>
        <v>7.0613080626267051</v>
      </c>
      <c r="Y27">
        <f t="shared" si="17"/>
        <v>2.0647479384961827</v>
      </c>
      <c r="Z27">
        <f t="shared" si="18"/>
        <v>-293.1814128622679</v>
      </c>
      <c r="AA27">
        <f t="shared" si="19"/>
        <v>93.375763762551173</v>
      </c>
      <c r="AB27">
        <f t="shared" si="20"/>
        <v>7.7307587747545803</v>
      </c>
      <c r="AC27">
        <f t="shared" si="21"/>
        <v>-2.2025875886157564E-2</v>
      </c>
      <c r="AD27">
        <v>0</v>
      </c>
      <c r="AE27">
        <v>0</v>
      </c>
      <c r="AF27">
        <f t="shared" si="22"/>
        <v>1</v>
      </c>
      <c r="AG27">
        <f t="shared" si="23"/>
        <v>0</v>
      </c>
      <c r="AH27">
        <f t="shared" si="24"/>
        <v>50735.61074624172</v>
      </c>
      <c r="AI27" t="s">
        <v>279</v>
      </c>
      <c r="AJ27" t="s">
        <v>279</v>
      </c>
      <c r="AK27">
        <v>0</v>
      </c>
      <c r="AL27">
        <v>0</v>
      </c>
      <c r="AM27">
        <f t="shared" si="25"/>
        <v>0</v>
      </c>
      <c r="AN27" t="e">
        <f t="shared" si="26"/>
        <v>#DIV/0!</v>
      </c>
      <c r="AO27">
        <v>0</v>
      </c>
      <c r="AP27" t="s">
        <v>279</v>
      </c>
      <c r="AQ27" t="s">
        <v>279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1008.2652598229512</v>
      </c>
      <c r="AW27">
        <f t="shared" si="29"/>
        <v>46.484818011251981</v>
      </c>
      <c r="AX27" t="e">
        <f t="shared" si="30"/>
        <v>#DIV/0!</v>
      </c>
      <c r="AY27" t="e">
        <f t="shared" si="31"/>
        <v>#DIV/0!</v>
      </c>
      <c r="AZ27">
        <f t="shared" si="32"/>
        <v>4.6103758468693641E-2</v>
      </c>
      <c r="BA27" t="e">
        <f t="shared" si="33"/>
        <v>#DIV/0!</v>
      </c>
      <c r="BB27" t="s">
        <v>279</v>
      </c>
      <c r="BC27">
        <v>0</v>
      </c>
      <c r="BD27">
        <f t="shared" si="34"/>
        <v>0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>
        <f t="shared" si="41"/>
        <v>1199.9739999999999</v>
      </c>
      <c r="BL27">
        <f t="shared" si="42"/>
        <v>1008.2652598229512</v>
      </c>
      <c r="BM27">
        <f t="shared" si="43"/>
        <v>0.84023925503631847</v>
      </c>
      <c r="BN27">
        <f t="shared" si="44"/>
        <v>0.19047851007263703</v>
      </c>
      <c r="BO27">
        <v>6</v>
      </c>
      <c r="BP27">
        <v>0.5</v>
      </c>
      <c r="BQ27" t="s">
        <v>280</v>
      </c>
      <c r="BR27">
        <v>2</v>
      </c>
      <c r="BS27">
        <v>1691286807.3499999</v>
      </c>
      <c r="BT27">
        <v>936.73040000000003</v>
      </c>
      <c r="BU27">
        <v>999.98540000000003</v>
      </c>
      <c r="BV27">
        <v>47.843760000000003</v>
      </c>
      <c r="BW27">
        <v>40.247689999999999</v>
      </c>
      <c r="BX27">
        <v>938.71410000000003</v>
      </c>
      <c r="BY27">
        <v>48.084760000000003</v>
      </c>
      <c r="BZ27">
        <v>499.99810000000002</v>
      </c>
      <c r="CA27">
        <v>99.740669999999994</v>
      </c>
      <c r="CB27">
        <v>6.1602360000000002E-2</v>
      </c>
      <c r="CC27">
        <v>39.09149</v>
      </c>
      <c r="CD27">
        <v>37.999749999999999</v>
      </c>
      <c r="CE27">
        <v>999.9</v>
      </c>
      <c r="CF27">
        <v>0</v>
      </c>
      <c r="CG27">
        <v>0</v>
      </c>
      <c r="CH27">
        <v>10008</v>
      </c>
      <c r="CI27">
        <v>0</v>
      </c>
      <c r="CJ27">
        <v>256.0505</v>
      </c>
      <c r="CK27">
        <v>1199.9739999999999</v>
      </c>
      <c r="CL27">
        <v>0.99198799999999998</v>
      </c>
      <c r="CM27">
        <v>8.0119100000000006E-3</v>
      </c>
      <c r="CN27">
        <v>0</v>
      </c>
      <c r="CO27">
        <v>668.22619999999995</v>
      </c>
      <c r="CP27">
        <v>5.0007400000000004</v>
      </c>
      <c r="CQ27">
        <v>8669.3729999999996</v>
      </c>
      <c r="CR27">
        <v>10012.89</v>
      </c>
      <c r="CS27">
        <v>48.9559</v>
      </c>
      <c r="CT27">
        <v>50.811999999999998</v>
      </c>
      <c r="CU27">
        <v>50.037199999999999</v>
      </c>
      <c r="CV27">
        <v>50.811999999999998</v>
      </c>
      <c r="CW27">
        <v>51.837200000000003</v>
      </c>
      <c r="CX27">
        <v>1185.404</v>
      </c>
      <c r="CY27">
        <v>9.57</v>
      </c>
      <c r="CZ27">
        <v>0</v>
      </c>
      <c r="DA27">
        <v>1691286810.2</v>
      </c>
      <c r="DB27">
        <v>0</v>
      </c>
      <c r="DC27">
        <v>668.21144444444496</v>
      </c>
      <c r="DD27">
        <v>-1.5383334647660301</v>
      </c>
      <c r="DE27">
        <v>-10.766666359205599</v>
      </c>
      <c r="DF27">
        <v>8669.1922222222202</v>
      </c>
      <c r="DG27">
        <v>5</v>
      </c>
      <c r="DH27">
        <v>0</v>
      </c>
      <c r="DI27" t="s">
        <v>281</v>
      </c>
      <c r="DJ27">
        <v>1690363606.5999999</v>
      </c>
      <c r="DK27">
        <v>1690363604.5999999</v>
      </c>
      <c r="DL27">
        <v>0</v>
      </c>
      <c r="DM27">
        <v>-0.38</v>
      </c>
      <c r="DN27">
        <v>3.5999999999999997E-2</v>
      </c>
      <c r="DO27">
        <v>-1.6020000000000001</v>
      </c>
      <c r="DP27">
        <v>-0.24099999999999999</v>
      </c>
      <c r="DQ27">
        <v>437</v>
      </c>
      <c r="DR27">
        <v>22</v>
      </c>
      <c r="DS27">
        <v>2.23</v>
      </c>
      <c r="DT27">
        <v>0.73</v>
      </c>
      <c r="DU27">
        <v>999.99310000000003</v>
      </c>
      <c r="DV27">
        <v>-5.3205784203803799E-2</v>
      </c>
      <c r="DW27">
        <v>8.0716520407321801E-2</v>
      </c>
      <c r="DX27">
        <v>-1</v>
      </c>
      <c r="DY27">
        <v>0</v>
      </c>
      <c r="DZ27">
        <v>0</v>
      </c>
      <c r="EA27" t="s">
        <v>282</v>
      </c>
      <c r="EB27">
        <v>100</v>
      </c>
      <c r="EC27">
        <v>100</v>
      </c>
      <c r="ED27">
        <v>-1.984</v>
      </c>
      <c r="EE27">
        <v>-0.24099999999999999</v>
      </c>
      <c r="EF27">
        <v>-1.6801518254971</v>
      </c>
      <c r="EG27">
        <v>7.7972607418654298E-4</v>
      </c>
      <c r="EH27">
        <v>-1.5494783076465601E-6</v>
      </c>
      <c r="EI27">
        <v>3.9919084007867502E-10</v>
      </c>
      <c r="EJ27">
        <v>-0.24099999999999999</v>
      </c>
      <c r="EK27">
        <v>0</v>
      </c>
      <c r="EL27">
        <v>0</v>
      </c>
      <c r="EM27">
        <v>0</v>
      </c>
      <c r="EN27">
        <v>12</v>
      </c>
      <c r="EO27">
        <v>2206</v>
      </c>
      <c r="EP27">
        <v>-1</v>
      </c>
      <c r="EQ27">
        <v>-1</v>
      </c>
      <c r="ER27">
        <v>15386.7</v>
      </c>
      <c r="ES27">
        <v>15386.8</v>
      </c>
      <c r="ET27">
        <v>2</v>
      </c>
      <c r="EU27">
        <v>553.99300000000005</v>
      </c>
      <c r="EV27">
        <v>442.12</v>
      </c>
      <c r="EW27">
        <v>38.469000000000001</v>
      </c>
      <c r="EX27">
        <v>37.457799999999999</v>
      </c>
      <c r="EY27">
        <v>29.999700000000001</v>
      </c>
      <c r="EZ27">
        <v>37.180999999999997</v>
      </c>
      <c r="FA27">
        <v>37.346699999999998</v>
      </c>
      <c r="FB27">
        <v>42.4679</v>
      </c>
      <c r="FC27">
        <v>-30</v>
      </c>
      <c r="FD27">
        <v>-30</v>
      </c>
      <c r="FE27">
        <v>-999.9</v>
      </c>
      <c r="FF27">
        <v>1000</v>
      </c>
      <c r="FG27">
        <v>0</v>
      </c>
      <c r="FH27">
        <v>94.346699999999998</v>
      </c>
      <c r="FI27">
        <v>99.21</v>
      </c>
    </row>
    <row r="28" spans="1:165" x14ac:dyDescent="0.15">
      <c r="A28">
        <v>12</v>
      </c>
      <c r="B28">
        <v>1691286930.5999999</v>
      </c>
      <c r="C28">
        <v>1325.5999999046301</v>
      </c>
      <c r="D28" t="s">
        <v>303</v>
      </c>
      <c r="E28" t="s">
        <v>304</v>
      </c>
      <c r="F28" t="s">
        <v>309</v>
      </c>
      <c r="G28">
        <v>1691286927.8499999</v>
      </c>
      <c r="H28">
        <f t="shared" si="0"/>
        <v>6.0546842144631142E-3</v>
      </c>
      <c r="I28">
        <f t="shared" si="1"/>
        <v>46.071541988236753</v>
      </c>
      <c r="J28">
        <f t="shared" si="2"/>
        <v>1136.4349999999999</v>
      </c>
      <c r="K28">
        <f t="shared" si="3"/>
        <v>822.65001090208739</v>
      </c>
      <c r="L28">
        <f t="shared" si="4"/>
        <v>82.096913825983677</v>
      </c>
      <c r="M28">
        <f t="shared" si="5"/>
        <v>113.41129888459474</v>
      </c>
      <c r="N28">
        <f t="shared" si="6"/>
        <v>0.27705764655281434</v>
      </c>
      <c r="O28">
        <f t="shared" si="7"/>
        <v>2.9275203620247296</v>
      </c>
      <c r="P28">
        <f t="shared" si="8"/>
        <v>0.2632714356172231</v>
      </c>
      <c r="Q28">
        <f t="shared" si="9"/>
        <v>0.16572610016459444</v>
      </c>
      <c r="R28">
        <f t="shared" si="10"/>
        <v>192.05665108559501</v>
      </c>
      <c r="S28">
        <f t="shared" si="11"/>
        <v>38.506704253398624</v>
      </c>
      <c r="T28">
        <f t="shared" si="12"/>
        <v>38.506704253398624</v>
      </c>
      <c r="U28">
        <f t="shared" si="13"/>
        <v>6.8422752181675124</v>
      </c>
      <c r="V28">
        <f t="shared" si="14"/>
        <v>66.795474328814208</v>
      </c>
      <c r="W28">
        <f t="shared" si="15"/>
        <v>4.6796767134501938</v>
      </c>
      <c r="X28">
        <f t="shared" si="16"/>
        <v>7.0059787140870355</v>
      </c>
      <c r="Y28">
        <f t="shared" si="17"/>
        <v>2.1625985047173186</v>
      </c>
      <c r="Z28">
        <f t="shared" si="18"/>
        <v>-267.01157385782335</v>
      </c>
      <c r="AA28">
        <f t="shared" si="19"/>
        <v>69.218164182666797</v>
      </c>
      <c r="AB28">
        <f t="shared" si="20"/>
        <v>5.7246719091620317</v>
      </c>
      <c r="AC28">
        <f t="shared" si="21"/>
        <v>-1.2086680399519878E-2</v>
      </c>
      <c r="AD28">
        <v>0</v>
      </c>
      <c r="AE28">
        <v>0</v>
      </c>
      <c r="AF28">
        <f t="shared" si="22"/>
        <v>1</v>
      </c>
      <c r="AG28">
        <f t="shared" si="23"/>
        <v>0</v>
      </c>
      <c r="AH28">
        <f t="shared" si="24"/>
        <v>50790.424407975443</v>
      </c>
      <c r="AI28" t="s">
        <v>279</v>
      </c>
      <c r="AJ28" t="s">
        <v>279</v>
      </c>
      <c r="AK28">
        <v>0</v>
      </c>
      <c r="AL28">
        <v>0</v>
      </c>
      <c r="AM28">
        <f t="shared" si="25"/>
        <v>0</v>
      </c>
      <c r="AN28" t="e">
        <f t="shared" si="26"/>
        <v>#DIV/0!</v>
      </c>
      <c r="AO28">
        <v>0</v>
      </c>
      <c r="AP28" t="s">
        <v>279</v>
      </c>
      <c r="AQ28" t="s">
        <v>279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1008.2846417373329</v>
      </c>
      <c r="AW28">
        <f t="shared" si="29"/>
        <v>46.071541988236753</v>
      </c>
      <c r="AX28" t="e">
        <f t="shared" si="30"/>
        <v>#DIV/0!</v>
      </c>
      <c r="AY28" t="e">
        <f t="shared" si="31"/>
        <v>#DIV/0!</v>
      </c>
      <c r="AZ28">
        <f t="shared" si="32"/>
        <v>4.5692991920270466E-2</v>
      </c>
      <c r="BA28" t="e">
        <f t="shared" si="33"/>
        <v>#DIV/0!</v>
      </c>
      <c r="BB28" t="s">
        <v>279</v>
      </c>
      <c r="BC28">
        <v>0</v>
      </c>
      <c r="BD28">
        <f t="shared" si="34"/>
        <v>0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>
        <f t="shared" si="41"/>
        <v>1199.9970000000001</v>
      </c>
      <c r="BL28">
        <f t="shared" si="42"/>
        <v>1008.2846417373329</v>
      </c>
      <c r="BM28">
        <f t="shared" si="43"/>
        <v>0.84023930204603248</v>
      </c>
      <c r="BN28">
        <f t="shared" si="44"/>
        <v>0.19047860409206499</v>
      </c>
      <c r="BO28">
        <v>6</v>
      </c>
      <c r="BP28">
        <v>0.5</v>
      </c>
      <c r="BQ28" t="s">
        <v>280</v>
      </c>
      <c r="BR28">
        <v>2</v>
      </c>
      <c r="BS28">
        <v>1691286927.8499999</v>
      </c>
      <c r="BT28">
        <v>1136.4349999999999</v>
      </c>
      <c r="BU28">
        <v>1199.972</v>
      </c>
      <c r="BV28">
        <v>46.892580000000002</v>
      </c>
      <c r="BW28">
        <v>39.968290000000003</v>
      </c>
      <c r="BX28">
        <v>1138.646</v>
      </c>
      <c r="BY28">
        <v>47.133580000000002</v>
      </c>
      <c r="BZ28">
        <v>500.0453</v>
      </c>
      <c r="CA28">
        <v>99.734759999999994</v>
      </c>
      <c r="CB28">
        <v>6.0915850000000001E-2</v>
      </c>
      <c r="CC28">
        <v>38.945270000000001</v>
      </c>
      <c r="CD28">
        <v>37.875</v>
      </c>
      <c r="CE28">
        <v>999.9</v>
      </c>
      <c r="CF28">
        <v>0</v>
      </c>
      <c r="CG28">
        <v>0</v>
      </c>
      <c r="CH28">
        <v>10015</v>
      </c>
      <c r="CI28">
        <v>0</v>
      </c>
      <c r="CJ28">
        <v>300.11950000000002</v>
      </c>
      <c r="CK28">
        <v>1199.9970000000001</v>
      </c>
      <c r="CL28">
        <v>0.99198759999999997</v>
      </c>
      <c r="CM28">
        <v>8.0122779999999994E-3</v>
      </c>
      <c r="CN28">
        <v>0</v>
      </c>
      <c r="CO28">
        <v>669.21870000000001</v>
      </c>
      <c r="CP28">
        <v>5.0007400000000004</v>
      </c>
      <c r="CQ28">
        <v>8674.3439999999991</v>
      </c>
      <c r="CR28">
        <v>10013.1</v>
      </c>
      <c r="CS28">
        <v>48.686999999999998</v>
      </c>
      <c r="CT28">
        <v>50.412199999999999</v>
      </c>
      <c r="CU28">
        <v>49.75</v>
      </c>
      <c r="CV28">
        <v>50.436999999999998</v>
      </c>
      <c r="CW28">
        <v>51.561999999999998</v>
      </c>
      <c r="CX28">
        <v>1185.4169999999999</v>
      </c>
      <c r="CY28">
        <v>9.5719999999999992</v>
      </c>
      <c r="CZ28">
        <v>0</v>
      </c>
      <c r="DA28">
        <v>1691286930.2</v>
      </c>
      <c r="DB28">
        <v>0</v>
      </c>
      <c r="DC28">
        <v>669.17511111111105</v>
      </c>
      <c r="DD28">
        <v>-0.36666690148296099</v>
      </c>
      <c r="DE28">
        <v>18.200000008402402</v>
      </c>
      <c r="DF28">
        <v>8674.2866666666705</v>
      </c>
      <c r="DG28">
        <v>5</v>
      </c>
      <c r="DH28">
        <v>0</v>
      </c>
      <c r="DI28" t="s">
        <v>281</v>
      </c>
      <c r="DJ28">
        <v>1690363606.5999999</v>
      </c>
      <c r="DK28">
        <v>1690363604.5999999</v>
      </c>
      <c r="DL28">
        <v>0</v>
      </c>
      <c r="DM28">
        <v>-0.38</v>
      </c>
      <c r="DN28">
        <v>3.5999999999999997E-2</v>
      </c>
      <c r="DO28">
        <v>-1.6020000000000001</v>
      </c>
      <c r="DP28">
        <v>-0.24099999999999999</v>
      </c>
      <c r="DQ28">
        <v>437</v>
      </c>
      <c r="DR28">
        <v>22</v>
      </c>
      <c r="DS28">
        <v>2.23</v>
      </c>
      <c r="DT28">
        <v>0.73</v>
      </c>
      <c r="DU28">
        <v>1199.9770000000001</v>
      </c>
      <c r="DV28">
        <v>0.22024471635274001</v>
      </c>
      <c r="DW28">
        <v>0.128066389033165</v>
      </c>
      <c r="DX28">
        <v>-1</v>
      </c>
      <c r="DY28">
        <v>0</v>
      </c>
      <c r="DZ28">
        <v>0</v>
      </c>
      <c r="EA28" t="s">
        <v>282</v>
      </c>
      <c r="EB28">
        <v>100</v>
      </c>
      <c r="EC28">
        <v>100</v>
      </c>
      <c r="ED28">
        <v>-2.21</v>
      </c>
      <c r="EE28">
        <v>-0.24099999999999999</v>
      </c>
      <c r="EF28">
        <v>-1.6801518254971</v>
      </c>
      <c r="EG28">
        <v>7.7972607418654298E-4</v>
      </c>
      <c r="EH28">
        <v>-1.5494783076465601E-6</v>
      </c>
      <c r="EI28">
        <v>3.9919084007867502E-10</v>
      </c>
      <c r="EJ28">
        <v>-0.24099999999999999</v>
      </c>
      <c r="EK28">
        <v>0</v>
      </c>
      <c r="EL28">
        <v>0</v>
      </c>
      <c r="EM28">
        <v>0</v>
      </c>
      <c r="EN28">
        <v>12</v>
      </c>
      <c r="EO28">
        <v>2206</v>
      </c>
      <c r="EP28">
        <v>-1</v>
      </c>
      <c r="EQ28">
        <v>-1</v>
      </c>
      <c r="ER28">
        <v>15388.7</v>
      </c>
      <c r="ES28">
        <v>15388.8</v>
      </c>
      <c r="ET28">
        <v>2</v>
      </c>
      <c r="EU28">
        <v>553.38400000000001</v>
      </c>
      <c r="EV28">
        <v>443.24799999999999</v>
      </c>
      <c r="EW28">
        <v>38.302700000000002</v>
      </c>
      <c r="EX28">
        <v>37.298299999999998</v>
      </c>
      <c r="EY28">
        <v>29.999500000000001</v>
      </c>
      <c r="EZ28">
        <v>37.061100000000003</v>
      </c>
      <c r="FA28">
        <v>37.227499999999999</v>
      </c>
      <c r="FB28">
        <v>49.295099999999998</v>
      </c>
      <c r="FC28">
        <v>-30</v>
      </c>
      <c r="FD28">
        <v>-30</v>
      </c>
      <c r="FE28">
        <v>-999.9</v>
      </c>
      <c r="FF28">
        <v>1200</v>
      </c>
      <c r="FG28">
        <v>0</v>
      </c>
      <c r="FH28">
        <v>94.3994</v>
      </c>
      <c r="FI28">
        <v>99.242800000000003</v>
      </c>
    </row>
    <row r="29" spans="1:165" x14ac:dyDescent="0.15">
      <c r="A29">
        <v>13</v>
      </c>
      <c r="B29">
        <v>1691287051.0999999</v>
      </c>
      <c r="C29">
        <v>1446.0999999046301</v>
      </c>
      <c r="D29" t="s">
        <v>305</v>
      </c>
      <c r="E29" t="s">
        <v>306</v>
      </c>
      <c r="F29" t="s">
        <v>309</v>
      </c>
      <c r="G29">
        <v>1691287048.3499999</v>
      </c>
      <c r="H29">
        <f t="shared" si="0"/>
        <v>5.9085433347072893E-3</v>
      </c>
      <c r="I29">
        <f t="shared" si="1"/>
        <v>45.967009553592426</v>
      </c>
      <c r="J29">
        <f t="shared" si="2"/>
        <v>1533.93</v>
      </c>
      <c r="K29">
        <f t="shared" si="3"/>
        <v>1194.7967053222781</v>
      </c>
      <c r="L29">
        <f t="shared" si="4"/>
        <v>119.24191052809616</v>
      </c>
      <c r="M29">
        <f t="shared" si="5"/>
        <v>153.08775375893401</v>
      </c>
      <c r="N29">
        <f t="shared" si="6"/>
        <v>0.26587734533586665</v>
      </c>
      <c r="O29">
        <f t="shared" si="7"/>
        <v>2.9273496554448282</v>
      </c>
      <c r="P29">
        <f t="shared" si="8"/>
        <v>0.25315318141522258</v>
      </c>
      <c r="Q29">
        <f t="shared" si="9"/>
        <v>0.15931319748012482</v>
      </c>
      <c r="R29">
        <f t="shared" si="10"/>
        <v>192.05627441373684</v>
      </c>
      <c r="S29">
        <f t="shared" si="11"/>
        <v>38.57288785642811</v>
      </c>
      <c r="T29">
        <f t="shared" si="12"/>
        <v>38.57288785642811</v>
      </c>
      <c r="U29">
        <f t="shared" si="13"/>
        <v>6.8667649254141683</v>
      </c>
      <c r="V29">
        <f t="shared" si="14"/>
        <v>66.584967612880632</v>
      </c>
      <c r="W29">
        <f t="shared" si="15"/>
        <v>4.6720871859233144</v>
      </c>
      <c r="X29">
        <f t="shared" si="16"/>
        <v>7.0167296815197595</v>
      </c>
      <c r="Y29">
        <f t="shared" si="17"/>
        <v>2.1946777394908539</v>
      </c>
      <c r="Z29">
        <f t="shared" si="18"/>
        <v>-260.56676106059143</v>
      </c>
      <c r="AA29">
        <f t="shared" si="19"/>
        <v>63.265350915620317</v>
      </c>
      <c r="AB29">
        <f t="shared" si="20"/>
        <v>5.2350347461666358</v>
      </c>
      <c r="AC29">
        <f t="shared" si="21"/>
        <v>-1.010098506763768E-2</v>
      </c>
      <c r="AD29">
        <v>0</v>
      </c>
      <c r="AE29">
        <v>0</v>
      </c>
      <c r="AF29">
        <f t="shared" si="22"/>
        <v>1</v>
      </c>
      <c r="AG29">
        <f t="shared" si="23"/>
        <v>0</v>
      </c>
      <c r="AH29">
        <f t="shared" si="24"/>
        <v>50781.155937273237</v>
      </c>
      <c r="AI29" t="s">
        <v>279</v>
      </c>
      <c r="AJ29" t="s">
        <v>279</v>
      </c>
      <c r="AK29">
        <v>0</v>
      </c>
      <c r="AL29">
        <v>0</v>
      </c>
      <c r="AM29">
        <f t="shared" si="25"/>
        <v>0</v>
      </c>
      <c r="AN29" t="e">
        <f t="shared" si="26"/>
        <v>#DIV/0!</v>
      </c>
      <c r="AO29">
        <v>0</v>
      </c>
      <c r="AP29" t="s">
        <v>279</v>
      </c>
      <c r="AQ29" t="s">
        <v>279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1008.2829310193192</v>
      </c>
      <c r="AW29">
        <f t="shared" si="29"/>
        <v>45.967009553592426</v>
      </c>
      <c r="AX29" t="e">
        <f t="shared" si="30"/>
        <v>#DIV/0!</v>
      </c>
      <c r="AY29" t="e">
        <f t="shared" si="31"/>
        <v>#DIV/0!</v>
      </c>
      <c r="AZ29">
        <f t="shared" si="32"/>
        <v>4.5589395733519243E-2</v>
      </c>
      <c r="BA29" t="e">
        <f t="shared" si="33"/>
        <v>#DIV/0!</v>
      </c>
      <c r="BB29" t="s">
        <v>279</v>
      </c>
      <c r="BC29">
        <v>0</v>
      </c>
      <c r="BD29">
        <f t="shared" si="34"/>
        <v>0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>
        <f t="shared" si="41"/>
        <v>1199.9949999999999</v>
      </c>
      <c r="BL29">
        <f t="shared" si="42"/>
        <v>1008.2829310193192</v>
      </c>
      <c r="BM29">
        <f t="shared" si="43"/>
        <v>0.84023927684641964</v>
      </c>
      <c r="BN29">
        <f t="shared" si="44"/>
        <v>0.19047855369283936</v>
      </c>
      <c r="BO29">
        <v>6</v>
      </c>
      <c r="BP29">
        <v>0.5</v>
      </c>
      <c r="BQ29" t="s">
        <v>280</v>
      </c>
      <c r="BR29">
        <v>2</v>
      </c>
      <c r="BS29">
        <v>1691287048.3499999</v>
      </c>
      <c r="BT29">
        <v>1533.93</v>
      </c>
      <c r="BU29">
        <v>1599.961</v>
      </c>
      <c r="BV29">
        <v>46.814030000000002</v>
      </c>
      <c r="BW29">
        <v>40.056249999999999</v>
      </c>
      <c r="BX29">
        <v>1536.6220000000001</v>
      </c>
      <c r="BY29">
        <v>47.055030000000002</v>
      </c>
      <c r="BZ29">
        <v>500.04059999999998</v>
      </c>
      <c r="CA29">
        <v>99.739990000000006</v>
      </c>
      <c r="CB29">
        <v>6.10138E-2</v>
      </c>
      <c r="CC29">
        <v>38.973759999999999</v>
      </c>
      <c r="CD29">
        <v>37.988520000000001</v>
      </c>
      <c r="CE29">
        <v>999.9</v>
      </c>
      <c r="CF29">
        <v>0</v>
      </c>
      <c r="CG29">
        <v>0</v>
      </c>
      <c r="CH29">
        <v>10013.5</v>
      </c>
      <c r="CI29">
        <v>0</v>
      </c>
      <c r="CJ29">
        <v>425.78800000000001</v>
      </c>
      <c r="CK29">
        <v>1199.9949999999999</v>
      </c>
      <c r="CL29">
        <v>0.99198779999999998</v>
      </c>
      <c r="CM29">
        <v>8.0120940000000009E-3</v>
      </c>
      <c r="CN29">
        <v>0</v>
      </c>
      <c r="CO29">
        <v>670.43600000000004</v>
      </c>
      <c r="CP29">
        <v>5.0007400000000004</v>
      </c>
      <c r="CQ29">
        <v>8695.4140000000007</v>
      </c>
      <c r="CR29">
        <v>10013.06</v>
      </c>
      <c r="CS29">
        <v>48.524799999999999</v>
      </c>
      <c r="CT29">
        <v>50.436999999999998</v>
      </c>
      <c r="CU29">
        <v>49.593499999999999</v>
      </c>
      <c r="CV29">
        <v>50.311999999999998</v>
      </c>
      <c r="CW29">
        <v>51.3812</v>
      </c>
      <c r="CX29">
        <v>1185.4190000000001</v>
      </c>
      <c r="CY29">
        <v>9.5709999999999997</v>
      </c>
      <c r="CZ29">
        <v>0</v>
      </c>
      <c r="DA29">
        <v>1691287050.8</v>
      </c>
      <c r="DB29">
        <v>0</v>
      </c>
      <c r="DC29">
        <v>670.41466666666702</v>
      </c>
      <c r="DD29">
        <v>-2.2116665842364802</v>
      </c>
      <c r="DE29">
        <v>-9.8333336512694203</v>
      </c>
      <c r="DF29">
        <v>8695.1299999999992</v>
      </c>
      <c r="DG29">
        <v>5</v>
      </c>
      <c r="DH29">
        <v>0</v>
      </c>
      <c r="DI29" t="s">
        <v>281</v>
      </c>
      <c r="DJ29">
        <v>1690363606.5999999</v>
      </c>
      <c r="DK29">
        <v>1690363604.5999999</v>
      </c>
      <c r="DL29">
        <v>0</v>
      </c>
      <c r="DM29">
        <v>-0.38</v>
      </c>
      <c r="DN29">
        <v>3.5999999999999997E-2</v>
      </c>
      <c r="DO29">
        <v>-1.6020000000000001</v>
      </c>
      <c r="DP29">
        <v>-0.24099999999999999</v>
      </c>
      <c r="DQ29">
        <v>437</v>
      </c>
      <c r="DR29">
        <v>22</v>
      </c>
      <c r="DS29">
        <v>2.23</v>
      </c>
      <c r="DT29">
        <v>0.73</v>
      </c>
      <c r="DU29">
        <v>1600</v>
      </c>
      <c r="DV29">
        <v>-0.317152391544547</v>
      </c>
      <c r="DW29">
        <v>0.109999999999979</v>
      </c>
      <c r="DX29">
        <v>-1</v>
      </c>
      <c r="DY29">
        <v>0</v>
      </c>
      <c r="DZ29">
        <v>0</v>
      </c>
      <c r="EA29" t="s">
        <v>282</v>
      </c>
      <c r="EB29">
        <v>100</v>
      </c>
      <c r="EC29">
        <v>100</v>
      </c>
      <c r="ED29">
        <v>-2.7</v>
      </c>
      <c r="EE29">
        <v>-0.24099999999999999</v>
      </c>
      <c r="EF29">
        <v>-1.6801518254971</v>
      </c>
      <c r="EG29">
        <v>7.7972607418654298E-4</v>
      </c>
      <c r="EH29">
        <v>-1.5494783076465601E-6</v>
      </c>
      <c r="EI29">
        <v>3.9919084007867502E-10</v>
      </c>
      <c r="EJ29">
        <v>-0.24099999999999999</v>
      </c>
      <c r="EK29">
        <v>0</v>
      </c>
      <c r="EL29">
        <v>0</v>
      </c>
      <c r="EM29">
        <v>0</v>
      </c>
      <c r="EN29">
        <v>12</v>
      </c>
      <c r="EO29">
        <v>2206</v>
      </c>
      <c r="EP29">
        <v>-1</v>
      </c>
      <c r="EQ29">
        <v>-1</v>
      </c>
      <c r="ER29">
        <v>15390.7</v>
      </c>
      <c r="ES29">
        <v>15390.8</v>
      </c>
      <c r="ET29">
        <v>2</v>
      </c>
      <c r="EU29">
        <v>553.19000000000005</v>
      </c>
      <c r="EV29">
        <v>444.88799999999998</v>
      </c>
      <c r="EW29">
        <v>38.228499999999997</v>
      </c>
      <c r="EX29">
        <v>37.164900000000003</v>
      </c>
      <c r="EY29">
        <v>30</v>
      </c>
      <c r="EZ29">
        <v>36.941099999999999</v>
      </c>
      <c r="FA29">
        <v>37.113399999999999</v>
      </c>
      <c r="FB29">
        <v>62.246400000000001</v>
      </c>
      <c r="FC29">
        <v>-30</v>
      </c>
      <c r="FD29">
        <v>-30</v>
      </c>
      <c r="FE29">
        <v>-999.9</v>
      </c>
      <c r="FF29">
        <v>1600</v>
      </c>
      <c r="FG29">
        <v>0</v>
      </c>
      <c r="FH29">
        <v>94.424499999999995</v>
      </c>
      <c r="FI29">
        <v>99.267200000000003</v>
      </c>
    </row>
    <row r="30" spans="1:165" x14ac:dyDescent="0.15">
      <c r="A30">
        <v>14</v>
      </c>
      <c r="B30">
        <v>1691287171.5999999</v>
      </c>
      <c r="C30">
        <v>1566.5999999046301</v>
      </c>
      <c r="D30" t="s">
        <v>307</v>
      </c>
      <c r="E30" t="s">
        <v>308</v>
      </c>
      <c r="F30" t="s">
        <v>309</v>
      </c>
      <c r="G30">
        <v>1691287168.8499999</v>
      </c>
      <c r="H30">
        <f t="shared" si="0"/>
        <v>5.7961827041664461E-3</v>
      </c>
      <c r="I30">
        <f t="shared" si="1"/>
        <v>42.23724629852348</v>
      </c>
      <c r="J30">
        <f t="shared" si="2"/>
        <v>346.88760000000002</v>
      </c>
      <c r="K30">
        <f t="shared" si="3"/>
        <v>75.610224163980121</v>
      </c>
      <c r="L30">
        <f t="shared" si="4"/>
        <v>7.545830033641983</v>
      </c>
      <c r="M30">
        <f t="shared" si="5"/>
        <v>34.619059780872348</v>
      </c>
      <c r="N30">
        <f t="shared" si="6"/>
        <v>0.26745059985815361</v>
      </c>
      <c r="O30">
        <f t="shared" si="7"/>
        <v>2.9248603089714629</v>
      </c>
      <c r="P30">
        <f t="shared" si="8"/>
        <v>0.2545689356332877</v>
      </c>
      <c r="Q30">
        <f t="shared" si="9"/>
        <v>0.16021123565895351</v>
      </c>
      <c r="R30">
        <f t="shared" si="10"/>
        <v>192.05531860516163</v>
      </c>
      <c r="S30">
        <f t="shared" si="11"/>
        <v>38.4096009616188</v>
      </c>
      <c r="T30">
        <f t="shared" si="12"/>
        <v>38.4096009616188</v>
      </c>
      <c r="U30">
        <f t="shared" si="13"/>
        <v>6.8064815336053339</v>
      </c>
      <c r="V30">
        <f t="shared" si="14"/>
        <v>67.171636173335585</v>
      </c>
      <c r="W30">
        <f t="shared" si="15"/>
        <v>4.6647871595150177</v>
      </c>
      <c r="X30">
        <f t="shared" si="16"/>
        <v>6.944578731829</v>
      </c>
      <c r="Y30">
        <f t="shared" si="17"/>
        <v>2.1416943740903163</v>
      </c>
      <c r="Z30">
        <f t="shared" si="18"/>
        <v>-255.61165725374028</v>
      </c>
      <c r="AA30">
        <f t="shared" si="19"/>
        <v>58.694961592482152</v>
      </c>
      <c r="AB30">
        <f t="shared" si="20"/>
        <v>4.8526781565145081</v>
      </c>
      <c r="AC30">
        <f t="shared" si="21"/>
        <v>-8.6988995819794468E-3</v>
      </c>
      <c r="AD30">
        <v>0</v>
      </c>
      <c r="AE30">
        <v>0</v>
      </c>
      <c r="AF30">
        <f t="shared" si="22"/>
        <v>1</v>
      </c>
      <c r="AG30">
        <f t="shared" si="23"/>
        <v>0</v>
      </c>
      <c r="AH30">
        <f t="shared" si="24"/>
        <v>50743.229448746592</v>
      </c>
      <c r="AI30" t="s">
        <v>279</v>
      </c>
      <c r="AJ30" t="s">
        <v>279</v>
      </c>
      <c r="AK30">
        <v>0</v>
      </c>
      <c r="AL30">
        <v>0</v>
      </c>
      <c r="AM30">
        <f t="shared" si="25"/>
        <v>0</v>
      </c>
      <c r="AN30" t="e">
        <f t="shared" si="26"/>
        <v>#DIV/0!</v>
      </c>
      <c r="AO30">
        <v>0</v>
      </c>
      <c r="AP30" t="s">
        <v>279</v>
      </c>
      <c r="AQ30" t="s">
        <v>279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1008.2778919764434</v>
      </c>
      <c r="AW30">
        <f t="shared" si="29"/>
        <v>42.23724629852348</v>
      </c>
      <c r="AX30" t="e">
        <f t="shared" si="30"/>
        <v>#DIV/0!</v>
      </c>
      <c r="AY30" t="e">
        <f t="shared" si="31"/>
        <v>#DIV/0!</v>
      </c>
      <c r="AZ30">
        <f t="shared" si="32"/>
        <v>4.1890481418499929E-2</v>
      </c>
      <c r="BA30" t="e">
        <f t="shared" si="33"/>
        <v>#DIV/0!</v>
      </c>
      <c r="BB30" t="s">
        <v>279</v>
      </c>
      <c r="BC30">
        <v>0</v>
      </c>
      <c r="BD30">
        <f t="shared" si="34"/>
        <v>0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>
        <f t="shared" si="41"/>
        <v>1199.989</v>
      </c>
      <c r="BL30">
        <f t="shared" si="42"/>
        <v>1008.2778919764434</v>
      </c>
      <c r="BM30">
        <f t="shared" si="43"/>
        <v>0.84023927884042549</v>
      </c>
      <c r="BN30">
        <f t="shared" si="44"/>
        <v>0.19047855768085081</v>
      </c>
      <c r="BO30">
        <v>6</v>
      </c>
      <c r="BP30">
        <v>0.5</v>
      </c>
      <c r="BQ30" t="s">
        <v>280</v>
      </c>
      <c r="BR30">
        <v>2</v>
      </c>
      <c r="BS30">
        <v>1691287168.8499999</v>
      </c>
      <c r="BT30">
        <v>346.88760000000002</v>
      </c>
      <c r="BU30">
        <v>399.98480000000001</v>
      </c>
      <c r="BV30">
        <v>46.741790000000002</v>
      </c>
      <c r="BW30">
        <v>40.111510000000003</v>
      </c>
      <c r="BX30">
        <v>348.46699999999998</v>
      </c>
      <c r="BY30">
        <v>46.982790000000001</v>
      </c>
      <c r="BZ30">
        <v>500.00229999999999</v>
      </c>
      <c r="CA30">
        <v>99.737909999999999</v>
      </c>
      <c r="CB30">
        <v>6.1159730000000002E-2</v>
      </c>
      <c r="CC30">
        <v>38.781829999999999</v>
      </c>
      <c r="CD30">
        <v>37.759709999999998</v>
      </c>
      <c r="CE30">
        <v>999.9</v>
      </c>
      <c r="CF30">
        <v>0</v>
      </c>
      <c r="CG30">
        <v>0</v>
      </c>
      <c r="CH30">
        <v>9999.5</v>
      </c>
      <c r="CI30">
        <v>0</v>
      </c>
      <c r="CJ30">
        <v>426.54390000000001</v>
      </c>
      <c r="CK30">
        <v>1199.989</v>
      </c>
      <c r="CL30">
        <v>0.99198759999999997</v>
      </c>
      <c r="CM30">
        <v>8.0122779999999994E-3</v>
      </c>
      <c r="CN30">
        <v>0</v>
      </c>
      <c r="CO30">
        <v>667.67190000000005</v>
      </c>
      <c r="CP30">
        <v>5.0007400000000004</v>
      </c>
      <c r="CQ30">
        <v>8655.625</v>
      </c>
      <c r="CR30">
        <v>10013.030000000001</v>
      </c>
      <c r="CS30">
        <v>48.436999999999998</v>
      </c>
      <c r="CT30">
        <v>50.436999999999998</v>
      </c>
      <c r="CU30">
        <v>49.549599999999998</v>
      </c>
      <c r="CV30">
        <v>50.25</v>
      </c>
      <c r="CW30">
        <v>51.337200000000003</v>
      </c>
      <c r="CX30">
        <v>1185.4090000000001</v>
      </c>
      <c r="CY30">
        <v>9.5709999999999997</v>
      </c>
      <c r="CZ30">
        <v>0</v>
      </c>
      <c r="DA30">
        <v>1691287171.4000001</v>
      </c>
      <c r="DB30">
        <v>0</v>
      </c>
      <c r="DC30">
        <v>667.75777777777796</v>
      </c>
      <c r="DD30">
        <v>9.8066664382733393</v>
      </c>
      <c r="DE30">
        <v>37.649999958994897</v>
      </c>
      <c r="DF30">
        <v>8655.81</v>
      </c>
      <c r="DG30">
        <v>5</v>
      </c>
      <c r="DH30">
        <v>0</v>
      </c>
      <c r="DI30" t="s">
        <v>281</v>
      </c>
      <c r="DJ30">
        <v>1690363606.5999999</v>
      </c>
      <c r="DK30">
        <v>1690363604.5999999</v>
      </c>
      <c r="DL30">
        <v>0</v>
      </c>
      <c r="DM30">
        <v>-0.38</v>
      </c>
      <c r="DN30">
        <v>3.5999999999999997E-2</v>
      </c>
      <c r="DO30">
        <v>-1.6020000000000001</v>
      </c>
      <c r="DP30">
        <v>-0.24099999999999999</v>
      </c>
      <c r="DQ30">
        <v>437</v>
      </c>
      <c r="DR30">
        <v>22</v>
      </c>
      <c r="DS30">
        <v>2.23</v>
      </c>
      <c r="DT30">
        <v>0.73</v>
      </c>
      <c r="DU30">
        <v>399.990366666667</v>
      </c>
      <c r="DV30">
        <v>-0.16757285873179301</v>
      </c>
      <c r="DW30">
        <v>4.0141818039990097E-2</v>
      </c>
      <c r="DX30">
        <v>-1</v>
      </c>
      <c r="DY30">
        <v>0</v>
      </c>
      <c r="DZ30">
        <v>0</v>
      </c>
      <c r="EA30" t="s">
        <v>282</v>
      </c>
      <c r="EB30">
        <v>100</v>
      </c>
      <c r="EC30">
        <v>100</v>
      </c>
      <c r="ED30">
        <v>-1.58</v>
      </c>
      <c r="EE30">
        <v>-0.24099999999999999</v>
      </c>
      <c r="EF30">
        <v>-1.6801518254971</v>
      </c>
      <c r="EG30">
        <v>7.7972607418654298E-4</v>
      </c>
      <c r="EH30">
        <v>-1.5494783076465601E-6</v>
      </c>
      <c r="EI30">
        <v>3.9919084007867502E-10</v>
      </c>
      <c r="EJ30">
        <v>-0.24099999999999999</v>
      </c>
      <c r="EK30">
        <v>0</v>
      </c>
      <c r="EL30">
        <v>0</v>
      </c>
      <c r="EM30">
        <v>0</v>
      </c>
      <c r="EN30">
        <v>12</v>
      </c>
      <c r="EO30">
        <v>2206</v>
      </c>
      <c r="EP30">
        <v>-1</v>
      </c>
      <c r="EQ30">
        <v>-1</v>
      </c>
      <c r="ER30">
        <v>15392.8</v>
      </c>
      <c r="ES30">
        <v>15392.8</v>
      </c>
      <c r="ET30">
        <v>2</v>
      </c>
      <c r="EU30">
        <v>553.74400000000003</v>
      </c>
      <c r="EV30">
        <v>441.44299999999998</v>
      </c>
      <c r="EW30">
        <v>38.1706</v>
      </c>
      <c r="EX30">
        <v>37.129899999999999</v>
      </c>
      <c r="EY30">
        <v>30</v>
      </c>
      <c r="EZ30">
        <v>36.8962</v>
      </c>
      <c r="FA30">
        <v>37.0672</v>
      </c>
      <c r="FB30">
        <v>20.1572</v>
      </c>
      <c r="FC30">
        <v>-30</v>
      </c>
      <c r="FD30">
        <v>-30</v>
      </c>
      <c r="FE30">
        <v>-999.9</v>
      </c>
      <c r="FF30">
        <v>400</v>
      </c>
      <c r="FG30">
        <v>0</v>
      </c>
      <c r="FH30">
        <v>94.427099999999996</v>
      </c>
      <c r="FI30">
        <v>99.265100000000004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jiedong zhu</cp:lastModifiedBy>
  <dcterms:created xsi:type="dcterms:W3CDTF">2023-08-06T10:05:09Z</dcterms:created>
  <dcterms:modified xsi:type="dcterms:W3CDTF">2023-12-19T02:49:49Z</dcterms:modified>
</cp:coreProperties>
</file>