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E:\code\learning\C4-corn\data\"/>
    </mc:Choice>
  </mc:AlternateContent>
  <xr:revisionPtr revIDLastSave="0" documentId="13_ncr:1_{72F29CD1-BCB2-4DD5-A98A-A39ACB962359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N30" i="1" l="1"/>
  <c r="BM30" i="1"/>
  <c r="BK30" i="1"/>
  <c r="BL30" i="1" s="1"/>
  <c r="BH30" i="1"/>
  <c r="BG30" i="1"/>
  <c r="BF30" i="1"/>
  <c r="BE30" i="1"/>
  <c r="BI30" i="1" s="1"/>
  <c r="BJ30" i="1" s="1"/>
  <c r="BD30" i="1"/>
  <c r="AY30" i="1" s="1"/>
  <c r="BA30" i="1"/>
  <c r="AW30" i="1"/>
  <c r="AT30" i="1"/>
  <c r="AM30" i="1"/>
  <c r="AN30" i="1" s="1"/>
  <c r="AH30" i="1"/>
  <c r="AF30" i="1"/>
  <c r="X30" i="1"/>
  <c r="W30" i="1"/>
  <c r="V30" i="1"/>
  <c r="O30" i="1"/>
  <c r="M30" i="1"/>
  <c r="J30" i="1"/>
  <c r="I30" i="1"/>
  <c r="BN29" i="1"/>
  <c r="BM29" i="1"/>
  <c r="BL29" i="1"/>
  <c r="AV29" i="1" s="1"/>
  <c r="BK29" i="1"/>
  <c r="BH29" i="1"/>
  <c r="BG29" i="1"/>
  <c r="BF29" i="1"/>
  <c r="BE29" i="1"/>
  <c r="BI29" i="1" s="1"/>
  <c r="BJ29" i="1" s="1"/>
  <c r="BD29" i="1"/>
  <c r="BA29" i="1"/>
  <c r="AY29" i="1"/>
  <c r="AX29" i="1"/>
  <c r="AT29" i="1"/>
  <c r="AN29" i="1"/>
  <c r="AM29" i="1"/>
  <c r="AH29" i="1"/>
  <c r="AF29" i="1"/>
  <c r="X29" i="1"/>
  <c r="W29" i="1"/>
  <c r="V29" i="1"/>
  <c r="R29" i="1"/>
  <c r="O29" i="1"/>
  <c r="J29" i="1"/>
  <c r="BN28" i="1"/>
  <c r="BM28" i="1"/>
  <c r="BL28" i="1" s="1"/>
  <c r="R28" i="1" s="1"/>
  <c r="BK28" i="1"/>
  <c r="BH28" i="1"/>
  <c r="BG28" i="1"/>
  <c r="BF28" i="1"/>
  <c r="BE28" i="1"/>
  <c r="BI28" i="1" s="1"/>
  <c r="BJ28" i="1" s="1"/>
  <c r="BD28" i="1"/>
  <c r="BA28" i="1"/>
  <c r="AY28" i="1"/>
  <c r="AV28" i="1"/>
  <c r="AT28" i="1"/>
  <c r="AX28" i="1" s="1"/>
  <c r="AN28" i="1"/>
  <c r="AM28" i="1"/>
  <c r="AH28" i="1"/>
  <c r="AF28" i="1" s="1"/>
  <c r="H28" i="1" s="1"/>
  <c r="AG28" i="1"/>
  <c r="X28" i="1"/>
  <c r="W28" i="1"/>
  <c r="V28" i="1" s="1"/>
  <c r="O28" i="1"/>
  <c r="BN27" i="1"/>
  <c r="BM27" i="1"/>
  <c r="BK27" i="1"/>
  <c r="BL27" i="1" s="1"/>
  <c r="BH27" i="1"/>
  <c r="BG27" i="1"/>
  <c r="BF27" i="1"/>
  <c r="BE27" i="1"/>
  <c r="BI27" i="1" s="1"/>
  <c r="BJ27" i="1" s="1"/>
  <c r="BD27" i="1"/>
  <c r="BA27" i="1"/>
  <c r="AY27" i="1"/>
  <c r="AT27" i="1"/>
  <c r="AM27" i="1"/>
  <c r="AN27" i="1" s="1"/>
  <c r="AH27" i="1"/>
  <c r="AF27" i="1" s="1"/>
  <c r="X27" i="1"/>
  <c r="W27" i="1"/>
  <c r="O27" i="1"/>
  <c r="BN26" i="1"/>
  <c r="BM26" i="1"/>
  <c r="BK26" i="1"/>
  <c r="BL26" i="1" s="1"/>
  <c r="BH26" i="1"/>
  <c r="BG26" i="1"/>
  <c r="BF26" i="1"/>
  <c r="BE26" i="1"/>
  <c r="BI26" i="1" s="1"/>
  <c r="BJ26" i="1" s="1"/>
  <c r="BD26" i="1"/>
  <c r="AY26" i="1" s="1"/>
  <c r="BA26" i="1"/>
  <c r="AT26" i="1"/>
  <c r="AN26" i="1"/>
  <c r="AM26" i="1"/>
  <c r="AH26" i="1"/>
  <c r="AF26" i="1"/>
  <c r="X26" i="1"/>
  <c r="W26" i="1"/>
  <c r="V26" i="1"/>
  <c r="O26" i="1"/>
  <c r="J26" i="1"/>
  <c r="BN25" i="1"/>
  <c r="BM25" i="1"/>
  <c r="BL25" i="1"/>
  <c r="BK25" i="1"/>
  <c r="BH25" i="1"/>
  <c r="BG25" i="1"/>
  <c r="BF25" i="1"/>
  <c r="BE25" i="1"/>
  <c r="BI25" i="1" s="1"/>
  <c r="BJ25" i="1" s="1"/>
  <c r="BD25" i="1"/>
  <c r="AY25" i="1" s="1"/>
  <c r="BA25" i="1"/>
  <c r="AT25" i="1"/>
  <c r="AN25" i="1"/>
  <c r="AM25" i="1"/>
  <c r="AH25" i="1"/>
  <c r="AF25" i="1"/>
  <c r="X25" i="1"/>
  <c r="W25" i="1"/>
  <c r="V25" i="1" s="1"/>
  <c r="O25" i="1"/>
  <c r="BN24" i="1"/>
  <c r="BM24" i="1"/>
  <c r="BL24" i="1" s="1"/>
  <c r="BK24" i="1"/>
  <c r="BH24" i="1"/>
  <c r="BG24" i="1"/>
  <c r="BF24" i="1"/>
  <c r="BE24" i="1"/>
  <c r="BI24" i="1" s="1"/>
  <c r="BJ24" i="1" s="1"/>
  <c r="BD24" i="1"/>
  <c r="BA24" i="1"/>
  <c r="AY24" i="1"/>
  <c r="AV24" i="1"/>
  <c r="AT24" i="1"/>
  <c r="AX24" i="1" s="1"/>
  <c r="AN24" i="1"/>
  <c r="AM24" i="1"/>
  <c r="AH24" i="1"/>
  <c r="AF24" i="1" s="1"/>
  <c r="AG24" i="1"/>
  <c r="X24" i="1"/>
  <c r="W24" i="1"/>
  <c r="V24" i="1" s="1"/>
  <c r="O24" i="1"/>
  <c r="H24" i="1"/>
  <c r="Z24" i="1" s="1"/>
  <c r="BN23" i="1"/>
  <c r="BM23" i="1"/>
  <c r="BK23" i="1"/>
  <c r="BL23" i="1" s="1"/>
  <c r="BH23" i="1"/>
  <c r="BG23" i="1"/>
  <c r="BF23" i="1"/>
  <c r="BE23" i="1"/>
  <c r="BI23" i="1" s="1"/>
  <c r="BJ23" i="1" s="1"/>
  <c r="BD23" i="1"/>
  <c r="BA23" i="1"/>
  <c r="AY23" i="1"/>
  <c r="AT23" i="1"/>
  <c r="AM23" i="1"/>
  <c r="AN23" i="1" s="1"/>
  <c r="AH23" i="1"/>
  <c r="AF23" i="1" s="1"/>
  <c r="X23" i="1"/>
  <c r="W23" i="1"/>
  <c r="V23" i="1" s="1"/>
  <c r="O23" i="1"/>
  <c r="I23" i="1"/>
  <c r="AW23" i="1" s="1"/>
  <c r="H23" i="1"/>
  <c r="BN22" i="1"/>
  <c r="BM22" i="1"/>
  <c r="BK22" i="1"/>
  <c r="BL22" i="1" s="1"/>
  <c r="BH22" i="1"/>
  <c r="BG22" i="1"/>
  <c r="BF22" i="1"/>
  <c r="BE22" i="1"/>
  <c r="BI22" i="1" s="1"/>
  <c r="BJ22" i="1" s="1"/>
  <c r="BD22" i="1"/>
  <c r="AY22" i="1" s="1"/>
  <c r="BA22" i="1"/>
  <c r="AW22" i="1"/>
  <c r="AT22" i="1"/>
  <c r="AM22" i="1"/>
  <c r="AN22" i="1" s="1"/>
  <c r="AH22" i="1"/>
  <c r="AF22" i="1"/>
  <c r="X22" i="1"/>
  <c r="W22" i="1"/>
  <c r="V22" i="1"/>
  <c r="O22" i="1"/>
  <c r="M22" i="1"/>
  <c r="J22" i="1"/>
  <c r="I22" i="1"/>
  <c r="BN21" i="1"/>
  <c r="BM21" i="1"/>
  <c r="BL21" i="1"/>
  <c r="AV21" i="1" s="1"/>
  <c r="BK21" i="1"/>
  <c r="BH21" i="1"/>
  <c r="BG21" i="1"/>
  <c r="BF21" i="1"/>
  <c r="BE21" i="1"/>
  <c r="BI21" i="1" s="1"/>
  <c r="BJ21" i="1" s="1"/>
  <c r="BD21" i="1"/>
  <c r="BA21" i="1"/>
  <c r="AY21" i="1"/>
  <c r="AX21" i="1"/>
  <c r="AT21" i="1"/>
  <c r="AM21" i="1"/>
  <c r="AN21" i="1" s="1"/>
  <c r="AH21" i="1"/>
  <c r="AF21" i="1"/>
  <c r="H21" i="1" s="1"/>
  <c r="Z21" i="1" s="1"/>
  <c r="X21" i="1"/>
  <c r="W21" i="1"/>
  <c r="V21" i="1"/>
  <c r="O21" i="1"/>
  <c r="J21" i="1"/>
  <c r="I21" i="1"/>
  <c r="AW21" i="1" s="1"/>
  <c r="AZ21" i="1" s="1"/>
  <c r="BN20" i="1"/>
  <c r="BM20" i="1"/>
  <c r="BL20" i="1"/>
  <c r="BK20" i="1"/>
  <c r="BH20" i="1"/>
  <c r="BG20" i="1"/>
  <c r="BF20" i="1"/>
  <c r="BE20" i="1"/>
  <c r="BI20" i="1" s="1"/>
  <c r="BJ20" i="1" s="1"/>
  <c r="BD20" i="1"/>
  <c r="AY20" i="1" s="1"/>
  <c r="BA20" i="1"/>
  <c r="AV20" i="1"/>
  <c r="AX20" i="1" s="1"/>
  <c r="AT20" i="1"/>
  <c r="AN20" i="1"/>
  <c r="AM20" i="1"/>
  <c r="AH20" i="1"/>
  <c r="AF20" i="1" s="1"/>
  <c r="X20" i="1"/>
  <c r="W20" i="1"/>
  <c r="V20" i="1"/>
  <c r="R20" i="1"/>
  <c r="O20" i="1"/>
  <c r="BN19" i="1"/>
  <c r="BM19" i="1"/>
  <c r="BK19" i="1"/>
  <c r="BH19" i="1"/>
  <c r="BG19" i="1"/>
  <c r="BF19" i="1"/>
  <c r="BE19" i="1"/>
  <c r="BI19" i="1" s="1"/>
  <c r="BJ19" i="1" s="1"/>
  <c r="BD19" i="1"/>
  <c r="BA19" i="1"/>
  <c r="AY19" i="1"/>
  <c r="AT19" i="1"/>
  <c r="AM19" i="1"/>
  <c r="AN19" i="1" s="1"/>
  <c r="AH19" i="1"/>
  <c r="AF19" i="1" s="1"/>
  <c r="X19" i="1"/>
  <c r="W19" i="1"/>
  <c r="V19" i="1" s="1"/>
  <c r="O19" i="1"/>
  <c r="BN18" i="1"/>
  <c r="BM18" i="1"/>
  <c r="BK18" i="1"/>
  <c r="BL18" i="1" s="1"/>
  <c r="R18" i="1" s="1"/>
  <c r="BH18" i="1"/>
  <c r="BG18" i="1"/>
  <c r="BF18" i="1"/>
  <c r="BE18" i="1"/>
  <c r="BI18" i="1" s="1"/>
  <c r="BJ18" i="1" s="1"/>
  <c r="BD18" i="1"/>
  <c r="AY18" i="1" s="1"/>
  <c r="BA18" i="1"/>
  <c r="AT18" i="1"/>
  <c r="AM18" i="1"/>
  <c r="AN18" i="1" s="1"/>
  <c r="AH18" i="1"/>
  <c r="AF18" i="1" s="1"/>
  <c r="X18" i="1"/>
  <c r="V18" i="1" s="1"/>
  <c r="W18" i="1"/>
  <c r="O18" i="1"/>
  <c r="H18" i="1"/>
  <c r="Z18" i="1" s="1"/>
  <c r="BN17" i="1"/>
  <c r="BM17" i="1"/>
  <c r="BK17" i="1"/>
  <c r="BL17" i="1" s="1"/>
  <c r="BH17" i="1"/>
  <c r="BG17" i="1"/>
  <c r="BF17" i="1"/>
  <c r="BE17" i="1"/>
  <c r="BI17" i="1" s="1"/>
  <c r="BJ17" i="1" s="1"/>
  <c r="BD17" i="1"/>
  <c r="AY17" i="1" s="1"/>
  <c r="BA17" i="1"/>
  <c r="AW17" i="1"/>
  <c r="AT17" i="1"/>
  <c r="AM17" i="1"/>
  <c r="AN17" i="1" s="1"/>
  <c r="AH17" i="1"/>
  <c r="AF17" i="1"/>
  <c r="H17" i="1" s="1"/>
  <c r="X17" i="1"/>
  <c r="W17" i="1"/>
  <c r="V17" i="1"/>
  <c r="O17" i="1"/>
  <c r="M17" i="1"/>
  <c r="J17" i="1"/>
  <c r="I17" i="1"/>
  <c r="AV17" i="1" l="1"/>
  <c r="AX17" i="1" s="1"/>
  <c r="R17" i="1"/>
  <c r="AG19" i="1"/>
  <c r="J19" i="1"/>
  <c r="H19" i="1"/>
  <c r="M19" i="1"/>
  <c r="I19" i="1"/>
  <c r="AW19" i="1" s="1"/>
  <c r="AV22" i="1"/>
  <c r="AX22" i="1" s="1"/>
  <c r="R22" i="1"/>
  <c r="AX23" i="1"/>
  <c r="AV26" i="1"/>
  <c r="AX26" i="1" s="1"/>
  <c r="R26" i="1"/>
  <c r="AG27" i="1"/>
  <c r="J27" i="1"/>
  <c r="I27" i="1"/>
  <c r="AW27" i="1" s="1"/>
  <c r="AZ27" i="1" s="1"/>
  <c r="H27" i="1"/>
  <c r="M27" i="1"/>
  <c r="Z17" i="1"/>
  <c r="AZ22" i="1"/>
  <c r="R23" i="1"/>
  <c r="AV23" i="1"/>
  <c r="AZ23" i="1" s="1"/>
  <c r="AV30" i="1"/>
  <c r="AX30" i="1" s="1"/>
  <c r="R30" i="1"/>
  <c r="AV18" i="1"/>
  <c r="AX18" i="1" s="1"/>
  <c r="M20" i="1"/>
  <c r="I20" i="1"/>
  <c r="AW20" i="1" s="1"/>
  <c r="AZ20" i="1" s="1"/>
  <c r="AG20" i="1"/>
  <c r="J20" i="1"/>
  <c r="H20" i="1"/>
  <c r="AA28" i="1"/>
  <c r="Z28" i="1"/>
  <c r="AZ30" i="1"/>
  <c r="AG18" i="1"/>
  <c r="I18" i="1"/>
  <c r="AW18" i="1" s="1"/>
  <c r="AZ18" i="1" s="1"/>
  <c r="J18" i="1"/>
  <c r="M18" i="1"/>
  <c r="S18" i="1"/>
  <c r="T18" i="1" s="1"/>
  <c r="AA18" i="1" s="1"/>
  <c r="Z23" i="1"/>
  <c r="M25" i="1"/>
  <c r="I25" i="1"/>
  <c r="AW25" i="1" s="1"/>
  <c r="AZ25" i="1" s="1"/>
  <c r="H25" i="1"/>
  <c r="AG25" i="1"/>
  <c r="J25" i="1"/>
  <c r="AX25" i="1"/>
  <c r="AV25" i="1"/>
  <c r="R25" i="1"/>
  <c r="H26" i="1"/>
  <c r="AG26" i="1"/>
  <c r="AG21" i="1"/>
  <c r="AG23" i="1"/>
  <c r="J23" i="1"/>
  <c r="AX27" i="1"/>
  <c r="R27" i="1"/>
  <c r="S28" i="1"/>
  <c r="T28" i="1" s="1"/>
  <c r="P28" i="1" s="1"/>
  <c r="N28" i="1" s="1"/>
  <c r="Q28" i="1" s="1"/>
  <c r="K28" i="1" s="1"/>
  <c r="L28" i="1" s="1"/>
  <c r="M29" i="1"/>
  <c r="I29" i="1"/>
  <c r="AW29" i="1" s="1"/>
  <c r="AZ29" i="1" s="1"/>
  <c r="H29" i="1"/>
  <c r="M26" i="1"/>
  <c r="J28" i="1"/>
  <c r="M28" i="1"/>
  <c r="I28" i="1"/>
  <c r="AW28" i="1" s="1"/>
  <c r="AZ28" i="1" s="1"/>
  <c r="AG17" i="1"/>
  <c r="BL19" i="1"/>
  <c r="M21" i="1"/>
  <c r="R21" i="1"/>
  <c r="H22" i="1"/>
  <c r="AG22" i="1"/>
  <c r="M23" i="1"/>
  <c r="J24" i="1"/>
  <c r="M24" i="1"/>
  <c r="I24" i="1"/>
  <c r="AW24" i="1" s="1"/>
  <c r="AZ24" i="1" s="1"/>
  <c r="R24" i="1"/>
  <c r="I26" i="1"/>
  <c r="AW26" i="1" s="1"/>
  <c r="AZ26" i="1" s="1"/>
  <c r="V27" i="1"/>
  <c r="AV27" i="1"/>
  <c r="AG29" i="1"/>
  <c r="H30" i="1"/>
  <c r="AG30" i="1"/>
  <c r="Z29" i="1" l="1"/>
  <c r="S29" i="1"/>
  <c r="T29" i="1" s="1"/>
  <c r="Z27" i="1"/>
  <c r="S26" i="1"/>
  <c r="T26" i="1" s="1"/>
  <c r="S17" i="1"/>
  <c r="T17" i="1" s="1"/>
  <c r="Z22" i="1"/>
  <c r="S25" i="1"/>
  <c r="T25" i="1" s="1"/>
  <c r="Z20" i="1"/>
  <c r="P20" i="1"/>
  <c r="N20" i="1" s="1"/>
  <c r="Q20" i="1" s="1"/>
  <c r="K20" i="1" s="1"/>
  <c r="L20" i="1" s="1"/>
  <c r="Z19" i="1"/>
  <c r="S24" i="1"/>
  <c r="T24" i="1" s="1"/>
  <c r="S21" i="1"/>
  <c r="T21" i="1" s="1"/>
  <c r="S20" i="1"/>
  <c r="T20" i="1" s="1"/>
  <c r="P25" i="1"/>
  <c r="N25" i="1" s="1"/>
  <c r="Q25" i="1" s="1"/>
  <c r="K25" i="1" s="1"/>
  <c r="L25" i="1" s="1"/>
  <c r="Z25" i="1"/>
  <c r="AV19" i="1"/>
  <c r="AX19" i="1" s="1"/>
  <c r="R19" i="1"/>
  <c r="S27" i="1"/>
  <c r="T27" i="1" s="1"/>
  <c r="U18" i="1"/>
  <c r="Y18" i="1" s="1"/>
  <c r="AB18" i="1"/>
  <c r="AC18" i="1" s="1"/>
  <c r="S30" i="1"/>
  <c r="T30" i="1" s="1"/>
  <c r="S22" i="1"/>
  <c r="T22" i="1" s="1"/>
  <c r="P22" i="1" s="1"/>
  <c r="N22" i="1" s="1"/>
  <c r="Q22" i="1" s="1"/>
  <c r="K22" i="1" s="1"/>
  <c r="L22" i="1" s="1"/>
  <c r="P30" i="1"/>
  <c r="N30" i="1" s="1"/>
  <c r="Q30" i="1" s="1"/>
  <c r="K30" i="1" s="1"/>
  <c r="L30" i="1" s="1"/>
  <c r="Z30" i="1"/>
  <c r="U28" i="1"/>
  <c r="Y28" i="1" s="1"/>
  <c r="AB28" i="1"/>
  <c r="AC28" i="1" s="1"/>
  <c r="P26" i="1"/>
  <c r="N26" i="1" s="1"/>
  <c r="Q26" i="1" s="1"/>
  <c r="K26" i="1" s="1"/>
  <c r="L26" i="1" s="1"/>
  <c r="Z26" i="1"/>
  <c r="P18" i="1"/>
  <c r="N18" i="1" s="1"/>
  <c r="Q18" i="1" s="1"/>
  <c r="K18" i="1" s="1"/>
  <c r="L18" i="1" s="1"/>
  <c r="S23" i="1"/>
  <c r="T23" i="1" s="1"/>
  <c r="AZ17" i="1"/>
  <c r="AZ19" i="1"/>
  <c r="U24" i="1" l="1"/>
  <c r="Y24" i="1" s="1"/>
  <c r="AB24" i="1"/>
  <c r="AA24" i="1"/>
  <c r="P24" i="1"/>
  <c r="N24" i="1" s="1"/>
  <c r="Q24" i="1" s="1"/>
  <c r="K24" i="1" s="1"/>
  <c r="L24" i="1" s="1"/>
  <c r="U29" i="1"/>
  <c r="Y29" i="1" s="1"/>
  <c r="AB29" i="1"/>
  <c r="AA29" i="1"/>
  <c r="U23" i="1"/>
  <c r="Y23" i="1" s="1"/>
  <c r="AB23" i="1"/>
  <c r="P23" i="1"/>
  <c r="N23" i="1" s="1"/>
  <c r="Q23" i="1" s="1"/>
  <c r="K23" i="1" s="1"/>
  <c r="L23" i="1" s="1"/>
  <c r="AA23" i="1"/>
  <c r="S19" i="1"/>
  <c r="T19" i="1" s="1"/>
  <c r="U20" i="1"/>
  <c r="Y20" i="1" s="1"/>
  <c r="AB20" i="1"/>
  <c r="AA20" i="1"/>
  <c r="AB26" i="1"/>
  <c r="U26" i="1"/>
  <c r="Y26" i="1" s="1"/>
  <c r="AA26" i="1"/>
  <c r="AB17" i="1"/>
  <c r="AC17" i="1" s="1"/>
  <c r="U17" i="1"/>
  <c r="Y17" i="1" s="1"/>
  <c r="AA17" i="1"/>
  <c r="P17" i="1"/>
  <c r="N17" i="1" s="1"/>
  <c r="Q17" i="1" s="1"/>
  <c r="K17" i="1" s="1"/>
  <c r="L17" i="1" s="1"/>
  <c r="AB30" i="1"/>
  <c r="AC30" i="1" s="1"/>
  <c r="U30" i="1"/>
  <c r="Y30" i="1" s="1"/>
  <c r="AA30" i="1"/>
  <c r="AB27" i="1"/>
  <c r="AC27" i="1" s="1"/>
  <c r="U27" i="1"/>
  <c r="Y27" i="1" s="1"/>
  <c r="AA27" i="1"/>
  <c r="AB22" i="1"/>
  <c r="U22" i="1"/>
  <c r="Y22" i="1" s="1"/>
  <c r="AA22" i="1"/>
  <c r="AB21" i="1"/>
  <c r="U21" i="1"/>
  <c r="Y21" i="1" s="1"/>
  <c r="P21" i="1"/>
  <c r="N21" i="1" s="1"/>
  <c r="Q21" i="1" s="1"/>
  <c r="K21" i="1" s="1"/>
  <c r="L21" i="1" s="1"/>
  <c r="AA21" i="1"/>
  <c r="U25" i="1"/>
  <c r="Y25" i="1" s="1"/>
  <c r="AB25" i="1"/>
  <c r="AA25" i="1"/>
  <c r="P27" i="1"/>
  <c r="N27" i="1" s="1"/>
  <c r="Q27" i="1" s="1"/>
  <c r="K27" i="1" s="1"/>
  <c r="L27" i="1" s="1"/>
  <c r="P29" i="1"/>
  <c r="N29" i="1" s="1"/>
  <c r="Q29" i="1" s="1"/>
  <c r="K29" i="1" s="1"/>
  <c r="L29" i="1" s="1"/>
  <c r="AC20" i="1" l="1"/>
  <c r="AC25" i="1"/>
  <c r="AC22" i="1"/>
  <c r="AC29" i="1"/>
  <c r="AC24" i="1"/>
  <c r="AC21" i="1"/>
  <c r="AC26" i="1"/>
  <c r="U19" i="1"/>
  <c r="Y19" i="1" s="1"/>
  <c r="AB19" i="1"/>
  <c r="AA19" i="1"/>
  <c r="P19" i="1"/>
  <c r="N19" i="1" s="1"/>
  <c r="Q19" i="1" s="1"/>
  <c r="K19" i="1" s="1"/>
  <c r="L19" i="1" s="1"/>
  <c r="AC23" i="1"/>
  <c r="AC19" i="1" l="1"/>
</calcChain>
</file>

<file path=xl/sharedStrings.xml><?xml version="1.0" encoding="utf-8"?>
<sst xmlns="http://schemas.openxmlformats.org/spreadsheetml/2006/main" count="682" uniqueCount="310">
  <si>
    <t>File opened</t>
  </si>
  <si>
    <t>2023-08-06 10:05:27</t>
  </si>
  <si>
    <t>Console s/n</t>
  </si>
  <si>
    <t>68C-831518</t>
  </si>
  <si>
    <t>Console ver</t>
  </si>
  <si>
    <t>Bluestem v.1.4.05</t>
  </si>
  <si>
    <t>Scripts ver</t>
  </si>
  <si>
    <t>2020.04  1.4.05, May 2020</t>
  </si>
  <si>
    <t>Head s/n</t>
  </si>
  <si>
    <t>68H-581518</t>
  </si>
  <si>
    <t>Head ver</t>
  </si>
  <si>
    <t>1.4.2</t>
  </si>
  <si>
    <t>Head cal</t>
  </si>
  <si>
    <t>{"chamberpressurezero": "2.59897", "flowazero": "0.22201", "h2obspan1": "0.99774", "co2aspanconc1": "2500", "ssa_ref": "34012.9", "co2bspan2a": "0.290536", "co2bspan1": "0.998921", "h2oaspanconc2": "0", "co2bspan2": "-0.0274741", "h2oaspanconc1": "12.13", "co2bspanconc2": "296.7", "ssb_ref": "36059.3", "oxygen": "2", "h2obspan2b": "0.0695827", "h2obspanconc2": "0", "co2aspanconc2": "296.7", "co2aspan2a": "0.288912", "co2bspan2b": "0.287903", "co2bzero": "0.954093", "tazero": "0.0756302", "co2aspan1": "0.999203", "h2oaspan2a": "0.0692222", "h2obspan2": "0", "flowmeterzero": "0.989868", "co2aspan2b": "0.286312", "flowbzero": "0.39395", "h2oaspan2b": "0.0693255", "h2oaspan1": "1.00149", "co2azero": "0.974628", "h2obspan2a": "0.0697403", "h2oazero": "1.00951", "co2aspan2": "-0.0283872", "tbzero": "0.101143", "h2obzero": "1.03084", "h2obspanconc1": "12.13", "co2bspanconc1": "2500", "h2oaspan2": "0"}</t>
  </si>
  <si>
    <t>Chamber type</t>
  </si>
  <si>
    <t>6800-01A</t>
  </si>
  <si>
    <t>Chamber s/n</t>
  </si>
  <si>
    <t>MPF-651402</t>
  </si>
  <si>
    <t>Chamber rev</t>
  </si>
  <si>
    <t>0</t>
  </si>
  <si>
    <t>Chamber cal</t>
  </si>
  <si>
    <t>Fluorometer</t>
  </si>
  <si>
    <t>Flr. Version</t>
  </si>
  <si>
    <t>10:05:27</t>
  </si>
  <si>
    <t>Stability Definition:	CO2_r (Meas): Per=15</t>
  </si>
  <si>
    <t>SysConst</t>
  </si>
  <si>
    <t>AvgTime</t>
  </si>
  <si>
    <t>1</t>
  </si>
  <si>
    <t>Oxygen</t>
  </si>
  <si>
    <t>2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</si>
  <si>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</si>
  <si>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</si>
  <si>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</si>
  <si>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</si>
  <si>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</si>
  <si>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</si>
  <si>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</si>
  <si>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</si>
  <si>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</si>
  <si>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</si>
  <si>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</si>
  <si>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</si>
  <si>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</si>
  <si>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</si>
  <si>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</si>
  <si>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</si>
  <si>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</si>
  <si>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</si>
  <si>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</si>
  <si>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</si>
  <si>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</si>
  <si>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</si>
  <si>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</si>
  <si>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</si>
  <si>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</si>
  <si>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</si>
  <si>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</si>
  <si>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</si>
  <si>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</si>
  <si>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</si>
  <si>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</si>
  <si>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</si>
  <si>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</si>
  <si>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</si>
  <si>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</si>
  <si>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</si>
  <si>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</si>
  <si>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</si>
  <si>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</si>
  <si>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</si>
  <si>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</si>
  <si>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</si>
  <si>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</si>
  <si>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</si>
  <si>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</si>
  <si>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</si>
  <si>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</si>
  <si>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</si>
  <si>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11.4251 87.9224 414.548 670.55 924.947 1153.37 1372.17 1571.21</t>
  </si>
  <si>
    <t>Fs_true</t>
  </si>
  <si>
    <t>0.0114304 99.8272 403.773 601.354 800.068 1000.86 1200.9 1401.48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</si>
  <si>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</si>
  <si>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</si>
  <si>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</si>
  <si>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</si>
  <si>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</si>
  <si>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</si>
  <si>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</si>
  <si>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</si>
  <si>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</si>
  <si>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</si>
  <si>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</si>
  <si>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</si>
  <si>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</si>
  <si>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</si>
  <si>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</si>
  <si>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</si>
  <si>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</si>
  <si>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</si>
  <si>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</si>
  <si>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</si>
  <si>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newDef_0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</si>
  <si>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</si>
  <si>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</si>
  <si>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</si>
  <si>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</si>
  <si>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</si>
  <si>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</si>
  <si>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</si>
  <si>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</si>
  <si>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</si>
  <si>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</si>
  <si>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</si>
  <si>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</si>
  <si>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</si>
  <si>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</si>
  <si>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</si>
  <si>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</si>
  <si>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</si>
  <si>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</si>
  <si>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</si>
  <si>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</si>
  <si>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</si>
  <si>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</si>
  <si>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</si>
  <si>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</si>
  <si>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</si>
  <si>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</si>
  <si>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</si>
  <si>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</si>
  <si>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</si>
  <si>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</si>
  <si>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</si>
  <si>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</t>
  </si>
  <si>
    <t>Fv/Fm</t>
  </si>
  <si>
    <t>Adark</t>
  </si>
  <si>
    <t>LightAdaptedID</t>
  </si>
  <si>
    <t>Qmax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</si>
  <si>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</si>
  <si>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</si>
  <si>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</si>
  <si>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</si>
  <si>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</si>
  <si>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</si>
  <si>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</si>
  <si>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</si>
  <si>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</si>
  <si>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</si>
  <si>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</si>
  <si>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</si>
  <si>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</si>
  <si>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</si>
  <si>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</si>
  <si>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</si>
  <si>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</si>
  <si>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qL</t>
  </si>
  <si>
    <t>1-qL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</si>
  <si>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</si>
  <si>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</si>
  <si>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</si>
  <si>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</si>
  <si>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</si>
  <si>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</si>
  <si>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</si>
  <si>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</si>
  <si>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</si>
  <si>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</si>
  <si>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</si>
  <si>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</si>
  <si>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</si>
  <si>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</si>
  <si>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</si>
  <si>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</si>
  <si>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</si>
  <si>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</si>
  <si>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</si>
  <si>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</si>
  <si>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</si>
  <si>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</si>
  <si>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</si>
  <si>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</si>
  <si>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</si>
  <si>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</si>
  <si>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</si>
  <si>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</si>
  <si>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</si>
  <si>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</si>
  <si>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</si>
  <si>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</si>
  <si>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</si>
  <si>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</si>
  <si>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</si>
  <si>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</si>
  <si>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</si>
  <si>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</si>
  <si>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</si>
  <si>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</si>
  <si>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</si>
  <si>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</si>
  <si>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</si>
  <si>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</si>
  <si>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</si>
  <si>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</si>
  <si>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</si>
  <si>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</si>
  <si>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</si>
  <si>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</si>
  <si>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</si>
  <si>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</si>
  <si>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</si>
  <si>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</si>
  <si>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</si>
  <si>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</si>
  <si>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</si>
  <si>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</si>
  <si>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</si>
  <si>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CO2_r:MN</t>
  </si>
  <si>
    <t>CO2_r:SLP</t>
  </si>
  <si>
    <t>CO2_r:SD</t>
  </si>
  <si>
    <t>CO2_r:OK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</si>
  <si>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</si>
  <si>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</si>
  <si>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</si>
  <si>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</si>
  <si>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</si>
  <si>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</si>
  <si>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</si>
  <si>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</si>
  <si>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</si>
  <si>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</si>
  <si>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</si>
  <si>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</si>
  <si>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</si>
  <si>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</si>
  <si>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</si>
  <si>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</si>
  <si>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</si>
  <si>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</si>
  <si>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</si>
  <si>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</si>
  <si>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</si>
  <si>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</si>
  <si>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</si>
  <si>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</si>
  <si>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</si>
  <si>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</si>
  <si>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</si>
  <si>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</si>
  <si>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</si>
  <si>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</si>
  <si>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</si>
  <si>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</si>
  <si>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</si>
  <si>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</si>
  <si>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</si>
  <si>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</si>
  <si>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</si>
  <si>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</si>
  <si>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</si>
  <si>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</si>
  <si>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</si>
  <si>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</si>
  <si>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</si>
  <si>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</si>
  <si>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</si>
  <si>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</si>
  <si>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</si>
  <si>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</si>
  <si>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</si>
  <si>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</si>
  <si>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</si>
  <si>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</si>
  <si>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</si>
  <si>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</si>
  <si>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</si>
  <si>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</si>
  <si>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>min</t>
  </si>
  <si>
    <t>20230806 10:11:17</t>
  </si>
  <si>
    <t>10:11:17</t>
  </si>
  <si>
    <t>-</t>
  </si>
  <si>
    <t>0: Broadleaf</t>
  </si>
  <si>
    <t>--:--:--</t>
  </si>
  <si>
    <t>0/0</t>
  </si>
  <si>
    <t>20230806 10:13:18</t>
  </si>
  <si>
    <t>10:13:18</t>
  </si>
  <si>
    <t>20230806 10:15:18</t>
  </si>
  <si>
    <t>10:15:18</t>
  </si>
  <si>
    <t>20230806 10:17:19</t>
  </si>
  <si>
    <t>10:17:19</t>
  </si>
  <si>
    <t>20230806 10:19:20</t>
  </si>
  <si>
    <t>10:19:20</t>
  </si>
  <si>
    <t>20230806 10:21:20</t>
  </si>
  <si>
    <t>10:21:20</t>
  </si>
  <si>
    <t>20230806 10:23:21</t>
  </si>
  <si>
    <t>10:23:21</t>
  </si>
  <si>
    <t>20230806 10:25:21</t>
  </si>
  <si>
    <t>10:25:21</t>
  </si>
  <si>
    <t>20230806 10:27:22</t>
  </si>
  <si>
    <t>10:27:22</t>
  </si>
  <si>
    <t>20230806 10:29:22</t>
  </si>
  <si>
    <t>10:29:22</t>
  </si>
  <si>
    <t>20230806 10:31:23</t>
  </si>
  <si>
    <t>10:31:23</t>
  </si>
  <si>
    <t>20230806 10:33:23</t>
  </si>
  <si>
    <t>10:33:23</t>
  </si>
  <si>
    <t>20230806 10:35:24</t>
  </si>
  <si>
    <t>10:35:24</t>
  </si>
  <si>
    <t>20230806 10:37:24</t>
  </si>
  <si>
    <t>10:37:24</t>
  </si>
  <si>
    <t>ck2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</si>
</sst>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I30"/>
  <sheetViews>
    <sheetView tabSelected="1" topLeftCell="A9" workbookViewId="0">
      <selection activeCell="F17" sqref="F17"/>
    </sheetView>
  </sheetViews>
  <sheetFormatPr defaultRowHeight="13.5" x14ac:dyDescent="0.15"/>
  <sheetData>
    <row r="2" spans="1:165" x14ac:dyDescent="0.15">
      <c r="A2" t="s">
        <v>25</v>
      </c>
      <c r="B2" t="s">
        <v>26</v>
      </c>
      <c r="C2" t="s">
        <v>28</v>
      </c>
    </row>
    <row r="3" spans="1:165" x14ac:dyDescent="0.15">
      <c r="B3" t="s">
        <v>27</v>
      </c>
      <c r="C3" t="s">
        <v>29</v>
      </c>
    </row>
    <row r="4" spans="1:165" x14ac:dyDescent="0.15">
      <c r="A4" t="s">
        <v>30</v>
      </c>
      <c r="B4" t="s">
        <v>31</v>
      </c>
      <c r="C4" t="s">
        <v>32</v>
      </c>
      <c r="D4" t="s">
        <v>34</v>
      </c>
      <c r="E4" t="s">
        <v>35</v>
      </c>
      <c r="F4" t="s">
        <v>36</v>
      </c>
      <c r="G4" t="s">
        <v>37</v>
      </c>
      <c r="H4" t="s">
        <v>38</v>
      </c>
      <c r="I4" t="s">
        <v>39</v>
      </c>
      <c r="J4" t="s">
        <v>40</v>
      </c>
      <c r="K4" t="s">
        <v>41</v>
      </c>
    </row>
    <row r="5" spans="1:165" x14ac:dyDescent="0.15">
      <c r="B5" t="s">
        <v>15</v>
      </c>
      <c r="C5" t="s">
        <v>33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165" x14ac:dyDescent="0.15">
      <c r="A6" t="s">
        <v>42</v>
      </c>
      <c r="B6" t="s">
        <v>43</v>
      </c>
      <c r="C6" t="s">
        <v>44</v>
      </c>
      <c r="D6" t="s">
        <v>45</v>
      </c>
      <c r="E6" t="s">
        <v>46</v>
      </c>
    </row>
    <row r="7" spans="1:165" x14ac:dyDescent="0.15">
      <c r="B7">
        <v>0</v>
      </c>
      <c r="C7">
        <v>0</v>
      </c>
      <c r="D7">
        <v>0</v>
      </c>
      <c r="E7">
        <v>1</v>
      </c>
    </row>
    <row r="8" spans="1:165" x14ac:dyDescent="0.15">
      <c r="A8" t="s">
        <v>47</v>
      </c>
      <c r="B8" t="s">
        <v>48</v>
      </c>
      <c r="C8" t="s">
        <v>50</v>
      </c>
      <c r="D8" t="s">
        <v>52</v>
      </c>
      <c r="E8" t="s">
        <v>53</v>
      </c>
      <c r="F8" t="s">
        <v>54</v>
      </c>
      <c r="G8" t="s">
        <v>55</v>
      </c>
      <c r="H8" t="s">
        <v>56</v>
      </c>
      <c r="I8" t="s">
        <v>57</v>
      </c>
      <c r="J8" t="s">
        <v>58</v>
      </c>
      <c r="K8" t="s">
        <v>59</v>
      </c>
      <c r="L8" t="s">
        <v>60</v>
      </c>
      <c r="M8" t="s">
        <v>61</v>
      </c>
      <c r="N8" t="s">
        <v>62</v>
      </c>
      <c r="O8" t="s">
        <v>63</v>
      </c>
      <c r="P8" t="s">
        <v>64</v>
      </c>
      <c r="Q8" t="s">
        <v>65</v>
      </c>
    </row>
    <row r="9" spans="1:165" x14ac:dyDescent="0.15">
      <c r="B9" t="s">
        <v>49</v>
      </c>
      <c r="C9" t="s">
        <v>51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65" x14ac:dyDescent="0.15">
      <c r="A10" t="s">
        <v>66</v>
      </c>
      <c r="B10" t="s">
        <v>67</v>
      </c>
      <c r="C10" t="s">
        <v>68</v>
      </c>
      <c r="D10" t="s">
        <v>69</v>
      </c>
      <c r="E10" t="s">
        <v>70</v>
      </c>
      <c r="F10" t="s">
        <v>71</v>
      </c>
    </row>
    <row r="11" spans="1:165" x14ac:dyDescent="0.15">
      <c r="B11">
        <v>0</v>
      </c>
      <c r="C11">
        <v>0</v>
      </c>
      <c r="D11">
        <v>0</v>
      </c>
      <c r="E11">
        <v>0</v>
      </c>
      <c r="F11">
        <v>1</v>
      </c>
    </row>
    <row r="12" spans="1:165" x14ac:dyDescent="0.15">
      <c r="A12" t="s">
        <v>72</v>
      </c>
      <c r="B12" t="s">
        <v>73</v>
      </c>
      <c r="C12" t="s">
        <v>74</v>
      </c>
      <c r="D12" t="s">
        <v>75</v>
      </c>
      <c r="E12" t="s">
        <v>76</v>
      </c>
      <c r="F12" t="s">
        <v>77</v>
      </c>
      <c r="G12" t="s">
        <v>79</v>
      </c>
      <c r="H12" t="s">
        <v>81</v>
      </c>
    </row>
    <row r="13" spans="1:165" x14ac:dyDescent="0.15">
      <c r="B13">
        <v>-6276</v>
      </c>
      <c r="C13">
        <v>6.6</v>
      </c>
      <c r="D13">
        <v>1.7090000000000001E-5</v>
      </c>
      <c r="E13">
        <v>3.11</v>
      </c>
      <c r="F13" t="s">
        <v>78</v>
      </c>
      <c r="G13" t="s">
        <v>80</v>
      </c>
      <c r="H13">
        <v>0</v>
      </c>
    </row>
    <row r="14" spans="1:165" x14ac:dyDescent="0.15">
      <c r="A14" t="s">
        <v>82</v>
      </c>
      <c r="B14" t="s">
        <v>82</v>
      </c>
      <c r="C14" t="s">
        <v>82</v>
      </c>
      <c r="D14" t="s">
        <v>82</v>
      </c>
      <c r="E14" t="s">
        <v>82</v>
      </c>
      <c r="F14" t="s">
        <v>83</v>
      </c>
      <c r="G14" t="s">
        <v>84</v>
      </c>
      <c r="H14" t="s">
        <v>84</v>
      </c>
      <c r="I14" t="s">
        <v>84</v>
      </c>
      <c r="J14" t="s">
        <v>84</v>
      </c>
      <c r="K14" t="s">
        <v>84</v>
      </c>
      <c r="L14" t="s">
        <v>84</v>
      </c>
      <c r="M14" t="s">
        <v>84</v>
      </c>
      <c r="N14" t="s">
        <v>84</v>
      </c>
      <c r="O14" t="s">
        <v>84</v>
      </c>
      <c r="P14" t="s">
        <v>84</v>
      </c>
      <c r="Q14" t="s">
        <v>84</v>
      </c>
      <c r="R14" t="s">
        <v>84</v>
      </c>
      <c r="S14" t="s">
        <v>84</v>
      </c>
      <c r="T14" t="s">
        <v>84</v>
      </c>
      <c r="U14" t="s">
        <v>84</v>
      </c>
      <c r="V14" t="s">
        <v>84</v>
      </c>
      <c r="W14" t="s">
        <v>84</v>
      </c>
      <c r="X14" t="s">
        <v>84</v>
      </c>
      <c r="Y14" t="s">
        <v>84</v>
      </c>
      <c r="Z14" t="s">
        <v>84</v>
      </c>
      <c r="AA14" t="s">
        <v>84</v>
      </c>
      <c r="AB14" t="s">
        <v>84</v>
      </c>
      <c r="AC14" t="s">
        <v>84</v>
      </c>
      <c r="AD14" t="s">
        <v>85</v>
      </c>
      <c r="AE14" t="s">
        <v>85</v>
      </c>
      <c r="AF14" t="s">
        <v>85</v>
      </c>
      <c r="AG14" t="s">
        <v>85</v>
      </c>
      <c r="AH14" t="s">
        <v>85</v>
      </c>
      <c r="AI14" t="s">
        <v>86</v>
      </c>
      <c r="AJ14" t="s">
        <v>86</v>
      </c>
      <c r="AK14" t="s">
        <v>86</v>
      </c>
      <c r="AL14" t="s">
        <v>86</v>
      </c>
      <c r="AM14" t="s">
        <v>86</v>
      </c>
      <c r="AN14" t="s">
        <v>86</v>
      </c>
      <c r="AO14" t="s">
        <v>86</v>
      </c>
      <c r="AP14" t="s">
        <v>86</v>
      </c>
      <c r="AQ14" t="s">
        <v>86</v>
      </c>
      <c r="AR14" t="s">
        <v>86</v>
      </c>
      <c r="AS14" t="s">
        <v>86</v>
      </c>
      <c r="AT14" t="s">
        <v>86</v>
      </c>
      <c r="AU14" t="s">
        <v>86</v>
      </c>
      <c r="AV14" t="s">
        <v>86</v>
      </c>
      <c r="AW14" t="s">
        <v>86</v>
      </c>
      <c r="AX14" t="s">
        <v>86</v>
      </c>
      <c r="AY14" t="s">
        <v>86</v>
      </c>
      <c r="AZ14" t="s">
        <v>86</v>
      </c>
      <c r="BA14" t="s">
        <v>86</v>
      </c>
      <c r="BB14" t="s">
        <v>86</v>
      </c>
      <c r="BC14" t="s">
        <v>86</v>
      </c>
      <c r="BD14" t="s">
        <v>86</v>
      </c>
      <c r="BE14" t="s">
        <v>86</v>
      </c>
      <c r="BF14" t="s">
        <v>86</v>
      </c>
      <c r="BG14" t="s">
        <v>86</v>
      </c>
      <c r="BH14" t="s">
        <v>86</v>
      </c>
      <c r="BI14" t="s">
        <v>86</v>
      </c>
      <c r="BJ14" t="s">
        <v>86</v>
      </c>
      <c r="BK14" t="s">
        <v>87</v>
      </c>
      <c r="BL14" t="s">
        <v>87</v>
      </c>
      <c r="BM14" t="s">
        <v>87</v>
      </c>
      <c r="BN14" t="s">
        <v>87</v>
      </c>
      <c r="BO14" t="s">
        <v>88</v>
      </c>
      <c r="BP14" t="s">
        <v>88</v>
      </c>
      <c r="BQ14" t="s">
        <v>88</v>
      </c>
      <c r="BR14" t="s">
        <v>88</v>
      </c>
      <c r="BS14" t="s">
        <v>89</v>
      </c>
      <c r="BT14" t="s">
        <v>89</v>
      </c>
      <c r="BU14" t="s">
        <v>89</v>
      </c>
      <c r="BV14" t="s">
        <v>89</v>
      </c>
      <c r="BW14" t="s">
        <v>89</v>
      </c>
      <c r="BX14" t="s">
        <v>89</v>
      </c>
      <c r="BY14" t="s">
        <v>89</v>
      </c>
      <c r="BZ14" t="s">
        <v>89</v>
      </c>
      <c r="CA14" t="s">
        <v>89</v>
      </c>
      <c r="CB14" t="s">
        <v>89</v>
      </c>
      <c r="CC14" t="s">
        <v>89</v>
      </c>
      <c r="CD14" t="s">
        <v>89</v>
      </c>
      <c r="CE14" t="s">
        <v>89</v>
      </c>
      <c r="CF14" t="s">
        <v>89</v>
      </c>
      <c r="CG14" t="s">
        <v>89</v>
      </c>
      <c r="CH14" t="s">
        <v>89</v>
      </c>
      <c r="CI14" t="s">
        <v>89</v>
      </c>
      <c r="CJ14" t="s">
        <v>89</v>
      </c>
      <c r="CK14" t="s">
        <v>90</v>
      </c>
      <c r="CL14" t="s">
        <v>90</v>
      </c>
      <c r="CM14" t="s">
        <v>90</v>
      </c>
      <c r="CN14" t="s">
        <v>90</v>
      </c>
      <c r="CO14" t="s">
        <v>90</v>
      </c>
      <c r="CP14" t="s">
        <v>90</v>
      </c>
      <c r="CQ14" t="s">
        <v>90</v>
      </c>
      <c r="CR14" t="s">
        <v>90</v>
      </c>
      <c r="CS14" t="s">
        <v>90</v>
      </c>
      <c r="CT14" t="s">
        <v>90</v>
      </c>
      <c r="CU14" t="s">
        <v>90</v>
      </c>
      <c r="CV14" t="s">
        <v>90</v>
      </c>
      <c r="CW14" t="s">
        <v>90</v>
      </c>
      <c r="CX14" t="s">
        <v>90</v>
      </c>
      <c r="CY14" t="s">
        <v>90</v>
      </c>
      <c r="CZ14" t="s">
        <v>90</v>
      </c>
      <c r="DA14" t="s">
        <v>90</v>
      </c>
      <c r="DB14" t="s">
        <v>90</v>
      </c>
      <c r="DC14" t="s">
        <v>91</v>
      </c>
      <c r="DD14" t="s">
        <v>91</v>
      </c>
      <c r="DE14" t="s">
        <v>91</v>
      </c>
      <c r="DF14" t="s">
        <v>91</v>
      </c>
      <c r="DG14" t="s">
        <v>91</v>
      </c>
      <c r="DH14" t="s">
        <v>92</v>
      </c>
      <c r="DI14" t="s">
        <v>92</v>
      </c>
      <c r="DJ14" t="s">
        <v>92</v>
      </c>
      <c r="DK14" t="s">
        <v>92</v>
      </c>
      <c r="DL14" t="s">
        <v>92</v>
      </c>
      <c r="DM14" t="s">
        <v>92</v>
      </c>
      <c r="DN14" t="s">
        <v>92</v>
      </c>
      <c r="DO14" t="s">
        <v>92</v>
      </c>
      <c r="DP14" t="s">
        <v>92</v>
      </c>
      <c r="DQ14" t="s">
        <v>92</v>
      </c>
      <c r="DR14" t="s">
        <v>92</v>
      </c>
      <c r="DS14" t="s">
        <v>92</v>
      </c>
      <c r="DT14" t="s">
        <v>92</v>
      </c>
      <c r="DU14" t="s">
        <v>93</v>
      </c>
      <c r="DV14" t="s">
        <v>93</v>
      </c>
      <c r="DW14" t="s">
        <v>93</v>
      </c>
      <c r="DX14" t="s">
        <v>93</v>
      </c>
      <c r="DY14" t="s">
        <v>93</v>
      </c>
      <c r="DZ14" t="s">
        <v>93</v>
      </c>
      <c r="EA14" t="s">
        <v>93</v>
      </c>
      <c r="EB14" t="s">
        <v>94</v>
      </c>
      <c r="EC14" t="s">
        <v>94</v>
      </c>
      <c r="ED14" t="s">
        <v>94</v>
      </c>
      <c r="EE14" t="s">
        <v>94</v>
      </c>
      <c r="EF14" t="s">
        <v>94</v>
      </c>
      <c r="EG14" t="s">
        <v>94</v>
      </c>
      <c r="EH14" t="s">
        <v>94</v>
      </c>
      <c r="EI14" t="s">
        <v>94</v>
      </c>
      <c r="EJ14" t="s">
        <v>94</v>
      </c>
      <c r="EK14" t="s">
        <v>94</v>
      </c>
      <c r="EL14" t="s">
        <v>94</v>
      </c>
      <c r="EM14" t="s">
        <v>94</v>
      </c>
      <c r="EN14" t="s">
        <v>94</v>
      </c>
      <c r="EO14" t="s">
        <v>94</v>
      </c>
      <c r="EP14" t="s">
        <v>94</v>
      </c>
      <c r="EQ14" t="s">
        <v>94</v>
      </c>
      <c r="ER14" t="s">
        <v>94</v>
      </c>
      <c r="ES14" t="s">
        <v>94</v>
      </c>
      <c r="ET14" t="s">
        <v>95</v>
      </c>
      <c r="EU14" t="s">
        <v>95</v>
      </c>
      <c r="EV14" t="s">
        <v>95</v>
      </c>
      <c r="EW14" t="s">
        <v>95</v>
      </c>
      <c r="EX14" t="s">
        <v>95</v>
      </c>
      <c r="EY14" t="s">
        <v>95</v>
      </c>
      <c r="EZ14" t="s">
        <v>95</v>
      </c>
      <c r="FA14" t="s">
        <v>95</v>
      </c>
      <c r="FB14" t="s">
        <v>95</v>
      </c>
      <c r="FC14" t="s">
        <v>95</v>
      </c>
      <c r="FD14" t="s">
        <v>95</v>
      </c>
      <c r="FE14" t="s">
        <v>95</v>
      </c>
      <c r="FF14" t="s">
        <v>95</v>
      </c>
      <c r="FG14" t="s">
        <v>95</v>
      </c>
      <c r="FH14" t="s">
        <v>95</v>
      </c>
      <c r="FI14" t="s">
        <v>95</v>
      </c>
    </row>
    <row r="15" spans="1:165" x14ac:dyDescent="0.15">
      <c r="A15" t="s">
        <v>96</v>
      </c>
      <c r="B15" t="s">
        <v>97</v>
      </c>
      <c r="C15" t="s">
        <v>98</v>
      </c>
      <c r="D15" t="s">
        <v>99</v>
      </c>
      <c r="E15" t="s">
        <v>100</v>
      </c>
      <c r="F15" t="s">
        <v>101</v>
      </c>
      <c r="G15" t="s">
        <v>102</v>
      </c>
      <c r="H15" t="s">
        <v>103</v>
      </c>
      <c r="I15" t="s">
        <v>104</v>
      </c>
      <c r="J15" t="s">
        <v>105</v>
      </c>
      <c r="K15" t="s">
        <v>106</v>
      </c>
      <c r="L15" t="s">
        <v>107</v>
      </c>
      <c r="M15" t="s">
        <v>108</v>
      </c>
      <c r="N15" t="s">
        <v>109</v>
      </c>
      <c r="O15" t="s">
        <v>110</v>
      </c>
      <c r="P15" t="s">
        <v>111</v>
      </c>
      <c r="Q15" t="s">
        <v>112</v>
      </c>
      <c r="R15" t="s">
        <v>113</v>
      </c>
      <c r="S15" t="s">
        <v>114</v>
      </c>
      <c r="T15" t="s">
        <v>115</v>
      </c>
      <c r="U15" t="s">
        <v>116</v>
      </c>
      <c r="V15" t="s">
        <v>117</v>
      </c>
      <c r="W15" t="s">
        <v>118</v>
      </c>
      <c r="X15" t="s">
        <v>119</v>
      </c>
      <c r="Y15" t="s">
        <v>120</v>
      </c>
      <c r="Z15" t="s">
        <v>121</v>
      </c>
      <c r="AA15" t="s">
        <v>122</v>
      </c>
      <c r="AB15" t="s">
        <v>123</v>
      </c>
      <c r="AC15" t="s">
        <v>124</v>
      </c>
      <c r="AD15" t="s">
        <v>85</v>
      </c>
      <c r="AE15" t="s">
        <v>125</v>
      </c>
      <c r="AF15" t="s">
        <v>126</v>
      </c>
      <c r="AG15" t="s">
        <v>127</v>
      </c>
      <c r="AH15" t="s">
        <v>128</v>
      </c>
      <c r="AI15" t="s">
        <v>129</v>
      </c>
      <c r="AJ15" t="s">
        <v>130</v>
      </c>
      <c r="AK15" t="s">
        <v>131</v>
      </c>
      <c r="AL15" t="s">
        <v>132</v>
      </c>
      <c r="AM15" t="s">
        <v>133</v>
      </c>
      <c r="AN15" t="s">
        <v>134</v>
      </c>
      <c r="AO15" t="s">
        <v>135</v>
      </c>
      <c r="AP15" t="s">
        <v>136</v>
      </c>
      <c r="AQ15" t="s">
        <v>137</v>
      </c>
      <c r="AR15" t="s">
        <v>138</v>
      </c>
      <c r="AS15" t="s">
        <v>139</v>
      </c>
      <c r="AT15" t="s">
        <v>140</v>
      </c>
      <c r="AU15" t="s">
        <v>141</v>
      </c>
      <c r="AV15" t="s">
        <v>142</v>
      </c>
      <c r="AW15" t="s">
        <v>143</v>
      </c>
      <c r="AX15" t="s">
        <v>144</v>
      </c>
      <c r="AY15" t="s">
        <v>145</v>
      </c>
      <c r="AZ15" t="s">
        <v>146</v>
      </c>
      <c r="BA15" t="s">
        <v>147</v>
      </c>
      <c r="BB15" t="s">
        <v>148</v>
      </c>
      <c r="BC15" t="s">
        <v>149</v>
      </c>
      <c r="BD15" t="s">
        <v>150</v>
      </c>
      <c r="BE15" t="s">
        <v>151</v>
      </c>
      <c r="BF15" t="s">
        <v>152</v>
      </c>
      <c r="BG15" t="s">
        <v>153</v>
      </c>
      <c r="BH15" t="s">
        <v>154</v>
      </c>
      <c r="BI15" t="s">
        <v>155</v>
      </c>
      <c r="BJ15" t="s">
        <v>156</v>
      </c>
      <c r="BK15" t="s">
        <v>157</v>
      </c>
      <c r="BL15" t="s">
        <v>158</v>
      </c>
      <c r="BM15" t="s">
        <v>159</v>
      </c>
      <c r="BN15" t="s">
        <v>160</v>
      </c>
      <c r="BO15" t="s">
        <v>161</v>
      </c>
      <c r="BP15" t="s">
        <v>162</v>
      </c>
      <c r="BQ15" t="s">
        <v>163</v>
      </c>
      <c r="BR15" t="s">
        <v>164</v>
      </c>
      <c r="BS15" t="s">
        <v>102</v>
      </c>
      <c r="BT15" t="s">
        <v>165</v>
      </c>
      <c r="BU15" t="s">
        <v>166</v>
      </c>
      <c r="BV15" t="s">
        <v>167</v>
      </c>
      <c r="BW15" t="s">
        <v>168</v>
      </c>
      <c r="BX15" t="s">
        <v>169</v>
      </c>
      <c r="BY15" t="s">
        <v>170</v>
      </c>
      <c r="BZ15" t="s">
        <v>171</v>
      </c>
      <c r="CA15" t="s">
        <v>172</v>
      </c>
      <c r="CB15" t="s">
        <v>173</v>
      </c>
      <c r="CC15" t="s">
        <v>174</v>
      </c>
      <c r="CD15" t="s">
        <v>175</v>
      </c>
      <c r="CE15" t="s">
        <v>176</v>
      </c>
      <c r="CF15" t="s">
        <v>177</v>
      </c>
      <c r="CG15" t="s">
        <v>178</v>
      </c>
      <c r="CH15" t="s">
        <v>179</v>
      </c>
      <c r="CI15" t="s">
        <v>180</v>
      </c>
      <c r="CJ15" t="s">
        <v>181</v>
      </c>
      <c r="CK15" t="s">
        <v>182</v>
      </c>
      <c r="CL15" t="s">
        <v>183</v>
      </c>
      <c r="CM15" t="s">
        <v>184</v>
      </c>
      <c r="CN15" t="s">
        <v>185</v>
      </c>
      <c r="CO15" t="s">
        <v>186</v>
      </c>
      <c r="CP15" t="s">
        <v>187</v>
      </c>
      <c r="CQ15" t="s">
        <v>188</v>
      </c>
      <c r="CR15" t="s">
        <v>189</v>
      </c>
      <c r="CS15" t="s">
        <v>190</v>
      </c>
      <c r="CT15" t="s">
        <v>191</v>
      </c>
      <c r="CU15" t="s">
        <v>192</v>
      </c>
      <c r="CV15" t="s">
        <v>193</v>
      </c>
      <c r="CW15" t="s">
        <v>194</v>
      </c>
      <c r="CX15" t="s">
        <v>195</v>
      </c>
      <c r="CY15" t="s">
        <v>196</v>
      </c>
      <c r="CZ15" t="s">
        <v>197</v>
      </c>
      <c r="DA15" t="s">
        <v>198</v>
      </c>
      <c r="DB15" t="s">
        <v>199</v>
      </c>
      <c r="DC15" t="s">
        <v>200</v>
      </c>
      <c r="DD15" t="s">
        <v>201</v>
      </c>
      <c r="DE15" t="s">
        <v>202</v>
      </c>
      <c r="DF15" t="s">
        <v>203</v>
      </c>
      <c r="DG15" t="s">
        <v>204</v>
      </c>
      <c r="DH15" t="s">
        <v>97</v>
      </c>
      <c r="DI15" t="s">
        <v>100</v>
      </c>
      <c r="DJ15" t="s">
        <v>205</v>
      </c>
      <c r="DK15" t="s">
        <v>206</v>
      </c>
      <c r="DL15" t="s">
        <v>207</v>
      </c>
      <c r="DM15" t="s">
        <v>208</v>
      </c>
      <c r="DN15" t="s">
        <v>209</v>
      </c>
      <c r="DO15" t="s">
        <v>210</v>
      </c>
      <c r="DP15" t="s">
        <v>211</v>
      </c>
      <c r="DQ15" t="s">
        <v>212</v>
      </c>
      <c r="DR15" t="s">
        <v>213</v>
      </c>
      <c r="DS15" t="s">
        <v>214</v>
      </c>
      <c r="DT15" t="s">
        <v>215</v>
      </c>
      <c r="DU15" t="s">
        <v>216</v>
      </c>
      <c r="DV15" t="s">
        <v>217</v>
      </c>
      <c r="DW15" t="s">
        <v>218</v>
      </c>
      <c r="DX15" t="s">
        <v>219</v>
      </c>
      <c r="DY15" t="s">
        <v>220</v>
      </c>
      <c r="DZ15" t="s">
        <v>221</v>
      </c>
      <c r="EA15" t="s">
        <v>222</v>
      </c>
      <c r="EB15" t="s">
        <v>223</v>
      </c>
      <c r="EC15" t="s">
        <v>224</v>
      </c>
      <c r="ED15" t="s">
        <v>225</v>
      </c>
      <c r="EE15" t="s">
        <v>226</v>
      </c>
      <c r="EF15" t="s">
        <v>227</v>
      </c>
      <c r="EG15" t="s">
        <v>228</v>
      </c>
      <c r="EH15" t="s">
        <v>229</v>
      </c>
      <c r="EI15" t="s">
        <v>230</v>
      </c>
      <c r="EJ15" t="s">
        <v>231</v>
      </c>
      <c r="EK15" t="s">
        <v>232</v>
      </c>
      <c r="EL15" t="s">
        <v>233</v>
      </c>
      <c r="EM15" t="s">
        <v>234</v>
      </c>
      <c r="EN15" t="s">
        <v>235</v>
      </c>
      <c r="EO15" t="s">
        <v>236</v>
      </c>
      <c r="EP15" t="s">
        <v>237</v>
      </c>
      <c r="EQ15" t="s">
        <v>238</v>
      </c>
      <c r="ER15" t="s">
        <v>239</v>
      </c>
      <c r="ES15" t="s">
        <v>240</v>
      </c>
      <c r="ET15" t="s">
        <v>241</v>
      </c>
      <c r="EU15" t="s">
        <v>242</v>
      </c>
      <c r="EV15" t="s">
        <v>243</v>
      </c>
      <c r="EW15" t="s">
        <v>244</v>
      </c>
      <c r="EX15" t="s">
        <v>245</v>
      </c>
      <c r="EY15" t="s">
        <v>246</v>
      </c>
      <c r="EZ15" t="s">
        <v>247</v>
      </c>
      <c r="FA15" t="s">
        <v>248</v>
      </c>
      <c r="FB15" t="s">
        <v>249</v>
      </c>
      <c r="FC15" t="s">
        <v>250</v>
      </c>
      <c r="FD15" t="s">
        <v>251</v>
      </c>
      <c r="FE15" t="s">
        <v>252</v>
      </c>
      <c r="FF15" t="s">
        <v>253</v>
      </c>
      <c r="FG15" t="s">
        <v>254</v>
      </c>
      <c r="FH15" t="s">
        <v>255</v>
      </c>
      <c r="FI15" t="s">
        <v>256</v>
      </c>
    </row>
    <row r="16" spans="1:165" x14ac:dyDescent="0.15">
      <c r="B16" t="s">
        <v>257</v>
      </c>
      <c r="C16" t="s">
        <v>257</v>
      </c>
      <c r="G16" t="s">
        <v>257</v>
      </c>
      <c r="H16" t="s">
        <v>258</v>
      </c>
      <c r="I16" t="s">
        <v>259</v>
      </c>
      <c r="J16" t="s">
        <v>260</v>
      </c>
      <c r="K16" t="s">
        <v>260</v>
      </c>
      <c r="L16" t="s">
        <v>172</v>
      </c>
      <c r="M16" t="s">
        <v>172</v>
      </c>
      <c r="N16" t="s">
        <v>258</v>
      </c>
      <c r="O16" t="s">
        <v>258</v>
      </c>
      <c r="P16" t="s">
        <v>258</v>
      </c>
      <c r="Q16" t="s">
        <v>258</v>
      </c>
      <c r="R16" t="s">
        <v>261</v>
      </c>
      <c r="S16" t="s">
        <v>262</v>
      </c>
      <c r="T16" t="s">
        <v>262</v>
      </c>
      <c r="U16" t="s">
        <v>263</v>
      </c>
      <c r="V16" t="s">
        <v>264</v>
      </c>
      <c r="W16" t="s">
        <v>263</v>
      </c>
      <c r="X16" t="s">
        <v>263</v>
      </c>
      <c r="Y16" t="s">
        <v>263</v>
      </c>
      <c r="Z16" t="s">
        <v>261</v>
      </c>
      <c r="AA16" t="s">
        <v>261</v>
      </c>
      <c r="AB16" t="s">
        <v>261</v>
      </c>
      <c r="AC16" t="s">
        <v>261</v>
      </c>
      <c r="AD16" t="s">
        <v>265</v>
      </c>
      <c r="AE16" t="s">
        <v>264</v>
      </c>
      <c r="AG16" t="s">
        <v>264</v>
      </c>
      <c r="AH16" t="s">
        <v>265</v>
      </c>
      <c r="AO16" t="s">
        <v>259</v>
      </c>
      <c r="AV16" t="s">
        <v>259</v>
      </c>
      <c r="AW16" t="s">
        <v>259</v>
      </c>
      <c r="AX16" t="s">
        <v>259</v>
      </c>
      <c r="AZ16" t="s">
        <v>266</v>
      </c>
      <c r="BK16" t="s">
        <v>259</v>
      </c>
      <c r="BL16" t="s">
        <v>259</v>
      </c>
      <c r="BN16" t="s">
        <v>267</v>
      </c>
      <c r="BO16" t="s">
        <v>268</v>
      </c>
      <c r="BR16" t="s">
        <v>258</v>
      </c>
      <c r="BS16" t="s">
        <v>257</v>
      </c>
      <c r="BT16" t="s">
        <v>260</v>
      </c>
      <c r="BU16" t="s">
        <v>260</v>
      </c>
      <c r="BV16" t="s">
        <v>269</v>
      </c>
      <c r="BW16" t="s">
        <v>269</v>
      </c>
      <c r="BX16" t="s">
        <v>260</v>
      </c>
      <c r="BY16" t="s">
        <v>269</v>
      </c>
      <c r="BZ16" t="s">
        <v>265</v>
      </c>
      <c r="CA16" t="s">
        <v>263</v>
      </c>
      <c r="CB16" t="s">
        <v>263</v>
      </c>
      <c r="CC16" t="s">
        <v>262</v>
      </c>
      <c r="CD16" t="s">
        <v>262</v>
      </c>
      <c r="CE16" t="s">
        <v>262</v>
      </c>
      <c r="CF16" t="s">
        <v>262</v>
      </c>
      <c r="CG16" t="s">
        <v>262</v>
      </c>
      <c r="CH16" t="s">
        <v>270</v>
      </c>
      <c r="CI16" t="s">
        <v>259</v>
      </c>
      <c r="CJ16" t="s">
        <v>259</v>
      </c>
      <c r="CK16" t="s">
        <v>259</v>
      </c>
      <c r="CP16" t="s">
        <v>259</v>
      </c>
      <c r="CS16" t="s">
        <v>262</v>
      </c>
      <c r="CT16" t="s">
        <v>262</v>
      </c>
      <c r="CU16" t="s">
        <v>262</v>
      </c>
      <c r="CV16" t="s">
        <v>262</v>
      </c>
      <c r="CW16" t="s">
        <v>262</v>
      </c>
      <c r="CX16" t="s">
        <v>259</v>
      </c>
      <c r="CY16" t="s">
        <v>259</v>
      </c>
      <c r="CZ16" t="s">
        <v>259</v>
      </c>
      <c r="DA16" t="s">
        <v>257</v>
      </c>
      <c r="DD16" t="s">
        <v>271</v>
      </c>
      <c r="DE16" t="s">
        <v>271</v>
      </c>
      <c r="DG16" t="s">
        <v>257</v>
      </c>
      <c r="DH16" t="s">
        <v>272</v>
      </c>
      <c r="DJ16" t="s">
        <v>257</v>
      </c>
      <c r="DK16" t="s">
        <v>257</v>
      </c>
      <c r="DM16" t="s">
        <v>273</v>
      </c>
      <c r="DN16" t="s">
        <v>274</v>
      </c>
      <c r="DO16" t="s">
        <v>273</v>
      </c>
      <c r="DP16" t="s">
        <v>274</v>
      </c>
      <c r="DQ16" t="s">
        <v>273</v>
      </c>
      <c r="DR16" t="s">
        <v>274</v>
      </c>
      <c r="DS16" t="s">
        <v>264</v>
      </c>
      <c r="DT16" t="s">
        <v>264</v>
      </c>
      <c r="DU16" t="s">
        <v>260</v>
      </c>
      <c r="DV16" t="s">
        <v>275</v>
      </c>
      <c r="DW16" t="s">
        <v>260</v>
      </c>
      <c r="EB16" t="s">
        <v>264</v>
      </c>
      <c r="EC16" t="s">
        <v>264</v>
      </c>
      <c r="ED16" t="s">
        <v>273</v>
      </c>
      <c r="EE16" t="s">
        <v>274</v>
      </c>
      <c r="EF16" t="s">
        <v>274</v>
      </c>
      <c r="EJ16" t="s">
        <v>274</v>
      </c>
      <c r="EN16" t="s">
        <v>260</v>
      </c>
      <c r="EO16" t="s">
        <v>260</v>
      </c>
      <c r="EP16" t="s">
        <v>269</v>
      </c>
      <c r="EQ16" t="s">
        <v>269</v>
      </c>
      <c r="ER16" t="s">
        <v>276</v>
      </c>
      <c r="ES16" t="s">
        <v>276</v>
      </c>
      <c r="EU16" t="s">
        <v>265</v>
      </c>
      <c r="EV16" t="s">
        <v>265</v>
      </c>
      <c r="EW16" t="s">
        <v>262</v>
      </c>
      <c r="EX16" t="s">
        <v>262</v>
      </c>
      <c r="EY16" t="s">
        <v>262</v>
      </c>
      <c r="EZ16" t="s">
        <v>262</v>
      </c>
      <c r="FA16" t="s">
        <v>262</v>
      </c>
      <c r="FB16" t="s">
        <v>264</v>
      </c>
      <c r="FC16" t="s">
        <v>264</v>
      </c>
      <c r="FD16" t="s">
        <v>264</v>
      </c>
      <c r="FE16" t="s">
        <v>262</v>
      </c>
      <c r="FF16" t="s">
        <v>260</v>
      </c>
      <c r="FG16" t="s">
        <v>269</v>
      </c>
      <c r="FH16" t="s">
        <v>264</v>
      </c>
      <c r="FI16" t="s">
        <v>264</v>
      </c>
    </row>
    <row r="17" spans="1:165" x14ac:dyDescent="0.15">
      <c r="A17">
        <v>1</v>
      </c>
      <c r="B17">
        <v>1691287877.5999999</v>
      </c>
      <c r="C17">
        <v>0</v>
      </c>
      <c r="D17" t="s">
        <v>277</v>
      </c>
      <c r="E17" t="s">
        <v>278</v>
      </c>
      <c r="F17" t="s">
        <v>309</v>
      </c>
      <c r="G17">
        <v>1691287874.8499999</v>
      </c>
      <c r="H17">
        <f t="shared" ref="H17:H30" si="0">BZ17*AF17*(BV17-BW17)/(100*BO17*(1000-AF17*BV17))</f>
        <v>5.2605264241080418E-3</v>
      </c>
      <c r="I17">
        <f t="shared" ref="I17:I30" si="1">BZ17*AF17*(BU17-BT17*(1000-AF17*BW17)/(1000-AF17*BV17))/(100*BO17)</f>
        <v>45.928744495270728</v>
      </c>
      <c r="J17">
        <f t="shared" ref="J17:J30" si="2">BT17 - IF(AF17&gt;1, I17*BO17*100/(AH17*CH17), 0)</f>
        <v>342.72980000000001</v>
      </c>
      <c r="K17">
        <f t="shared" ref="K17:K30" si="3">((Q17-H17/2)*J17-I17)/(Q17+H17/2)</f>
        <v>22.095810376694256</v>
      </c>
      <c r="L17">
        <f t="shared" ref="L17:L30" si="4">K17*(CA17+CB17)/1000</f>
        <v>2.2052324873962657</v>
      </c>
      <c r="M17">
        <f t="shared" ref="M17:M30" si="5">(BT17 - IF(AF17&gt;1, I17*BO17*100/(AH17*CH17), 0))*(CA17+CB17)/1000</f>
        <v>34.205529305049161</v>
      </c>
      <c r="N17">
        <f t="shared" ref="N17:N30" si="6">2/((1/P17-1/O17)+SIGN(P17)*SQRT((1/P17-1/O17)*(1/P17-1/O17) + 4*BP17/((BP17+1)*(BP17+1))*(2*1/P17*1/O17-1/O17*1/O17)))</f>
        <v>0.24320139890660544</v>
      </c>
      <c r="O17">
        <f t="shared" ref="O17:O30" si="7">IF(LEFT(BQ17,1)&lt;&gt;"0",IF(LEFT(BQ17,1)="1",3,BR17),$D$5+$E$5*(CH17*CA17/($K$5*1000))+$F$5*(CH17*CA17/($K$5*1000))*MAX(MIN(BO17,$J$5),$I$5)*MAX(MIN(BO17,$J$5),$I$5)+$G$5*MAX(MIN(BO17,$J$5),$I$5)*(CH17*CA17/($K$5*1000))+$H$5*(CH17*CA17/($K$5*1000))*(CH17*CA17/($K$5*1000)))</f>
        <v>2.9258311686191618</v>
      </c>
      <c r="P17">
        <f t="shared" ref="P17:P30" si="8">H17*(1000-(1000*0.61365*EXP(17.502*T17/(240.97+T17))/(CA17+CB17)+BV17)/2)/(1000*0.61365*EXP(17.502*T17/(240.97+T17))/(CA17+CB17)-BV17)</f>
        <v>0.23250290459083908</v>
      </c>
      <c r="Q17">
        <f t="shared" ref="Q17:Q30" si="9">1/((BP17+1)/(N17/1.6)+1/(O17/1.37)) + BP17/((BP17+1)/(N17/1.6) + BP17/(O17/1.37))</f>
        <v>0.14623631116634289</v>
      </c>
      <c r="R17">
        <f t="shared" ref="R17:R30" si="10">(BL17*BN17)</f>
        <v>192.06299635483049</v>
      </c>
      <c r="S17">
        <f t="shared" ref="S17:S30" si="11">(CC17+(R17+2*0.95*0.0000000567*(((CC17+$B$7)+273)^4-(CC17+273)^4)-44100*H17)/(1.84*29.3*O17+8*0.95*0.0000000567*(CC17+273)^3))</f>
        <v>38.547446526432417</v>
      </c>
      <c r="T17">
        <f t="shared" ref="T17:T30" si="12">($C$7*CD17+$D$7*CE17+$E$7*S17)</f>
        <v>38.547446526432417</v>
      </c>
      <c r="U17">
        <f t="shared" ref="U17:U30" si="13">0.61365*EXP(17.502*T17/(240.97+T17))</f>
        <v>6.8573419701596636</v>
      </c>
      <c r="V17">
        <f t="shared" ref="V17:V30" si="14">(W17/X17*100)</f>
        <v>68.117569147702895</v>
      </c>
      <c r="W17">
        <f t="shared" ref="W17:W30" si="15">BV17*(CA17+CB17)/1000</f>
        <v>4.7303201694051005</v>
      </c>
      <c r="X17">
        <f t="shared" ref="X17:X30" si="16">0.61365*EXP(17.502*CC17/(240.97+CC17))</f>
        <v>6.9443467061311299</v>
      </c>
      <c r="Y17">
        <f t="shared" ref="Y17:Y30" si="17">(U17-BV17*(CA17+CB17)/1000)</f>
        <v>2.1270218007545632</v>
      </c>
      <c r="Z17">
        <f t="shared" ref="Z17:Z30" si="18">(-H17*44100)</f>
        <v>-231.98921530316466</v>
      </c>
      <c r="AA17">
        <f t="shared" ref="AA17:AA30" si="19">2*29.3*O17*0.92*(CC17-T17)</f>
        <v>36.873244864410673</v>
      </c>
      <c r="AB17">
        <f t="shared" ref="AB17:AB30" si="20">2*0.95*0.0000000567*(((CC17+$B$7)+273)^4-(T17+273)^4)</f>
        <v>3.0495422679056885</v>
      </c>
      <c r="AC17">
        <f t="shared" ref="AC17:AC30" si="21">R17+AB17+Z17+AA17</f>
        <v>-3.4318160178159474E-3</v>
      </c>
      <c r="AD17">
        <v>0</v>
      </c>
      <c r="AE17">
        <v>0</v>
      </c>
      <c r="AF17">
        <f t="shared" ref="AF17:AF30" si="22">IF(AD17*$H$13&gt;=AH17,1,(AH17/(AH17-AD17*$H$13)))</f>
        <v>1</v>
      </c>
      <c r="AG17">
        <f t="shared" ref="AG17:AG30" si="23">(AF17-1)*100</f>
        <v>0</v>
      </c>
      <c r="AH17">
        <f t="shared" ref="AH17:AH30" si="24">MAX(0,($B$13+$C$13*CH17)/(1+$D$13*CH17)*CA17/(CC17+273)*$E$13)</f>
        <v>50770.352461154762</v>
      </c>
      <c r="AI17" t="s">
        <v>279</v>
      </c>
      <c r="AJ17" t="s">
        <v>279</v>
      </c>
      <c r="AK17">
        <v>0</v>
      </c>
      <c r="AL17">
        <v>0</v>
      </c>
      <c r="AM17">
        <f t="shared" ref="AM17:AM30" si="25">AL17-AK17</f>
        <v>0</v>
      </c>
      <c r="AN17" t="e">
        <f t="shared" ref="AN17:AN30" si="26">AM17/AL17</f>
        <v>#DIV/0!</v>
      </c>
      <c r="AO17">
        <v>0</v>
      </c>
      <c r="AP17" t="s">
        <v>279</v>
      </c>
      <c r="AQ17" t="s">
        <v>279</v>
      </c>
      <c r="AR17">
        <v>0</v>
      </c>
      <c r="AS17">
        <v>0</v>
      </c>
      <c r="AT17" t="e">
        <f t="shared" ref="AT17:AT30" si="27">1-AR17/AS17</f>
        <v>#DIV/0!</v>
      </c>
      <c r="AU17">
        <v>0.5</v>
      </c>
      <c r="AV17">
        <f t="shared" ref="AV17:AV30" si="28">BL17</f>
        <v>1008.3212398231461</v>
      </c>
      <c r="AW17">
        <f t="shared" ref="AW17:AW30" si="29">I17</f>
        <v>45.928744495270728</v>
      </c>
      <c r="AX17" t="e">
        <f t="shared" ref="AX17:AX30" si="30">AT17*AU17*AV17</f>
        <v>#DIV/0!</v>
      </c>
      <c r="AY17" t="e">
        <f t="shared" ref="AY17:AY30" si="31">BD17/AS17</f>
        <v>#DIV/0!</v>
      </c>
      <c r="AZ17">
        <f t="shared" ref="AZ17:AZ30" si="32">(AW17-AO17)/AV17</f>
        <v>4.5549714397890073E-2</v>
      </c>
      <c r="BA17" t="e">
        <f t="shared" ref="BA17:BA30" si="33">(AL17-AS17)/AS17</f>
        <v>#DIV/0!</v>
      </c>
      <c r="BB17" t="s">
        <v>279</v>
      </c>
      <c r="BC17">
        <v>0</v>
      </c>
      <c r="BD17">
        <f t="shared" ref="BD17:BD30" si="34">AS17-BC17</f>
        <v>0</v>
      </c>
      <c r="BE17" t="e">
        <f t="shared" ref="BE17:BE30" si="35">(AS17-AR17)/(AS17-BC17)</f>
        <v>#DIV/0!</v>
      </c>
      <c r="BF17" t="e">
        <f t="shared" ref="BF17:BF30" si="36">(AL17-AS17)/(AL17-BC17)</f>
        <v>#DIV/0!</v>
      </c>
      <c r="BG17" t="e">
        <f t="shared" ref="BG17:BG30" si="37">(AS17-AR17)/(AS17-AK17)</f>
        <v>#DIV/0!</v>
      </c>
      <c r="BH17" t="e">
        <f t="shared" ref="BH17:BH30" si="38">(AL17-AS17)/(AL17-AK17)</f>
        <v>#DIV/0!</v>
      </c>
      <c r="BI17" t="e">
        <f t="shared" ref="BI17:BI30" si="39">(BE17*BC17/AR17)</f>
        <v>#DIV/0!</v>
      </c>
      <c r="BJ17" t="e">
        <f t="shared" ref="BJ17:BJ30" si="40">(1-BI17)</f>
        <v>#DIV/0!</v>
      </c>
      <c r="BK17">
        <f t="shared" ref="BK17:BK30" si="41">$B$11*CI17+$C$11*CJ17+$F$11*CK17*(1-CN17)</f>
        <v>1200.0409999999999</v>
      </c>
      <c r="BL17">
        <f t="shared" ref="BL17:BL30" si="42">BK17*BM17</f>
        <v>1008.3212398231461</v>
      </c>
      <c r="BM17">
        <f t="shared" ref="BM17:BM30" si="43">($B$11*$D$9+$C$11*$D$9+$F$11*((CX17+CP17)/MAX(CX17+CP17+CY17, 0.1)*$I$9+CY17/MAX(CX17+CP17+CY17, 0.1)*$J$9))/($B$11+$C$11+$F$11)</f>
        <v>0.8402389916870725</v>
      </c>
      <c r="BN17">
        <f t="shared" ref="BN17:BN30" si="44">($B$11*$K$9+$C$11*$K$9+$F$11*((CX17+CP17)/MAX(CX17+CP17+CY17, 0.1)*$P$9+CY17/MAX(CX17+CP17+CY17, 0.1)*$Q$9))/($B$11+$C$11+$F$11)</f>
        <v>0.19047798337414498</v>
      </c>
      <c r="BO17">
        <v>6</v>
      </c>
      <c r="BP17">
        <v>0.5</v>
      </c>
      <c r="BQ17" t="s">
        <v>280</v>
      </c>
      <c r="BR17">
        <v>2</v>
      </c>
      <c r="BS17">
        <v>1691287874.8499999</v>
      </c>
      <c r="BT17">
        <v>342.72980000000001</v>
      </c>
      <c r="BU17">
        <v>400.01119999999997</v>
      </c>
      <c r="BV17">
        <v>47.396479999999997</v>
      </c>
      <c r="BW17">
        <v>41.382689999999997</v>
      </c>
      <c r="BX17">
        <v>344.30889999999999</v>
      </c>
      <c r="BY17">
        <v>47.637479999999996</v>
      </c>
      <c r="BZ17">
        <v>499.97050000000002</v>
      </c>
      <c r="CA17">
        <v>99.740799999999993</v>
      </c>
      <c r="CB17">
        <v>6.239571E-2</v>
      </c>
      <c r="CC17">
        <v>38.781210000000002</v>
      </c>
      <c r="CD17">
        <v>37.752249999999997</v>
      </c>
      <c r="CE17">
        <v>999.9</v>
      </c>
      <c r="CF17">
        <v>0</v>
      </c>
      <c r="CG17">
        <v>0</v>
      </c>
      <c r="CH17">
        <v>10004.75</v>
      </c>
      <c r="CI17">
        <v>0</v>
      </c>
      <c r="CJ17">
        <v>398.00850000000003</v>
      </c>
      <c r="CK17">
        <v>1200.0409999999999</v>
      </c>
      <c r="CL17">
        <v>0.99199760000000003</v>
      </c>
      <c r="CM17">
        <v>8.0021580000000005E-3</v>
      </c>
      <c r="CN17">
        <v>0</v>
      </c>
      <c r="CO17">
        <v>657.59950000000003</v>
      </c>
      <c r="CP17">
        <v>5.0007400000000004</v>
      </c>
      <c r="CQ17">
        <v>8542.3189999999995</v>
      </c>
      <c r="CR17">
        <v>10013.49</v>
      </c>
      <c r="CS17">
        <v>48.912199999999999</v>
      </c>
      <c r="CT17">
        <v>51.125</v>
      </c>
      <c r="CU17">
        <v>50</v>
      </c>
      <c r="CV17">
        <v>51.061999999999998</v>
      </c>
      <c r="CW17">
        <v>51.75</v>
      </c>
      <c r="CX17">
        <v>1185.481</v>
      </c>
      <c r="CY17">
        <v>9.56</v>
      </c>
      <c r="CZ17">
        <v>0</v>
      </c>
      <c r="DA17">
        <v>1691287877.5999999</v>
      </c>
      <c r="DB17">
        <v>0</v>
      </c>
      <c r="DC17">
        <v>657.52955555555604</v>
      </c>
      <c r="DD17">
        <v>-3.2633331558196099</v>
      </c>
      <c r="DE17">
        <v>-63.733334732844497</v>
      </c>
      <c r="DF17">
        <v>8541.7077777777795</v>
      </c>
      <c r="DG17">
        <v>5</v>
      </c>
      <c r="DH17">
        <v>0</v>
      </c>
      <c r="DI17" t="s">
        <v>281</v>
      </c>
      <c r="DJ17">
        <v>1690363606.5999999</v>
      </c>
      <c r="DK17">
        <v>1690363604.5999999</v>
      </c>
      <c r="DL17">
        <v>0</v>
      </c>
      <c r="DM17">
        <v>-0.38</v>
      </c>
      <c r="DN17">
        <v>3.5999999999999997E-2</v>
      </c>
      <c r="DO17">
        <v>-1.6020000000000001</v>
      </c>
      <c r="DP17">
        <v>-0.24099999999999999</v>
      </c>
      <c r="DQ17">
        <v>437</v>
      </c>
      <c r="DR17">
        <v>22</v>
      </c>
      <c r="DS17">
        <v>2.23</v>
      </c>
      <c r="DT17">
        <v>0.73</v>
      </c>
      <c r="DU17">
        <v>399.9932</v>
      </c>
      <c r="DV17">
        <v>0.206629588431477</v>
      </c>
      <c r="DW17">
        <v>4.6431598436121699E-2</v>
      </c>
      <c r="DX17">
        <v>-1</v>
      </c>
      <c r="DY17">
        <v>0</v>
      </c>
      <c r="DZ17">
        <v>0</v>
      </c>
      <c r="EA17" t="s">
        <v>282</v>
      </c>
      <c r="EB17">
        <v>100</v>
      </c>
      <c r="EC17">
        <v>100</v>
      </c>
      <c r="ED17">
        <v>-1.579</v>
      </c>
      <c r="EE17">
        <v>-0.24099999999999999</v>
      </c>
      <c r="EF17">
        <v>-1.6801518254971</v>
      </c>
      <c r="EG17">
        <v>7.7972607418654298E-4</v>
      </c>
      <c r="EH17">
        <v>-1.5494783076465601E-6</v>
      </c>
      <c r="EI17">
        <v>3.9919084007867502E-10</v>
      </c>
      <c r="EJ17">
        <v>-0.24099999999999999</v>
      </c>
      <c r="EK17">
        <v>0</v>
      </c>
      <c r="EL17">
        <v>0</v>
      </c>
      <c r="EM17">
        <v>0</v>
      </c>
      <c r="EN17">
        <v>12</v>
      </c>
      <c r="EO17">
        <v>2206</v>
      </c>
      <c r="EP17">
        <v>-1</v>
      </c>
      <c r="EQ17">
        <v>-1</v>
      </c>
      <c r="ER17">
        <v>15404.5</v>
      </c>
      <c r="ES17">
        <v>15404.5</v>
      </c>
      <c r="ET17">
        <v>2</v>
      </c>
      <c r="EU17">
        <v>555.23099999999999</v>
      </c>
      <c r="EV17">
        <v>437.995</v>
      </c>
      <c r="EW17">
        <v>38.134099999999997</v>
      </c>
      <c r="EX17">
        <v>37.4255</v>
      </c>
      <c r="EY17">
        <v>30</v>
      </c>
      <c r="EZ17">
        <v>37.133200000000002</v>
      </c>
      <c r="FA17">
        <v>37.297499999999999</v>
      </c>
      <c r="FB17">
        <v>20.173300000000001</v>
      </c>
      <c r="FC17">
        <v>-30</v>
      </c>
      <c r="FD17">
        <v>-30</v>
      </c>
      <c r="FE17">
        <v>-999.9</v>
      </c>
      <c r="FF17">
        <v>400</v>
      </c>
      <c r="FG17">
        <v>0</v>
      </c>
      <c r="FH17">
        <v>94.370599999999996</v>
      </c>
      <c r="FI17">
        <v>99.209199999999996</v>
      </c>
    </row>
    <row r="18" spans="1:165" x14ac:dyDescent="0.15">
      <c r="A18">
        <v>2</v>
      </c>
      <c r="B18">
        <v>1691287998.0999999</v>
      </c>
      <c r="C18">
        <v>120.5</v>
      </c>
      <c r="D18" t="s">
        <v>283</v>
      </c>
      <c r="E18" t="s">
        <v>284</v>
      </c>
      <c r="F18" t="s">
        <v>309</v>
      </c>
      <c r="G18">
        <v>1691287995.3499999</v>
      </c>
      <c r="H18">
        <f t="shared" si="0"/>
        <v>5.286278893541177E-3</v>
      </c>
      <c r="I18">
        <f t="shared" si="1"/>
        <v>43.001264943334739</v>
      </c>
      <c r="J18">
        <f t="shared" si="2"/>
        <v>296.5172</v>
      </c>
      <c r="K18">
        <f t="shared" si="3"/>
        <v>5.1030457367400741</v>
      </c>
      <c r="L18">
        <f t="shared" si="4"/>
        <v>0.50928246994662396</v>
      </c>
      <c r="M18">
        <f t="shared" si="5"/>
        <v>29.592329716042464</v>
      </c>
      <c r="N18">
        <f t="shared" si="6"/>
        <v>0.2502179513581273</v>
      </c>
      <c r="O18">
        <f t="shared" si="7"/>
        <v>2.9283198028043467</v>
      </c>
      <c r="P18">
        <f t="shared" si="8"/>
        <v>0.23891780440492891</v>
      </c>
      <c r="Q18">
        <f t="shared" si="9"/>
        <v>0.15029636917779615</v>
      </c>
      <c r="R18">
        <f t="shared" si="10"/>
        <v>192.05614234579463</v>
      </c>
      <c r="S18">
        <f t="shared" si="11"/>
        <v>38.350952294097695</v>
      </c>
      <c r="T18">
        <f t="shared" si="12"/>
        <v>38.350952294097695</v>
      </c>
      <c r="U18">
        <f t="shared" si="13"/>
        <v>6.7849415597055627</v>
      </c>
      <c r="V18">
        <f t="shared" si="14"/>
        <v>68.434286546334789</v>
      </c>
      <c r="W18">
        <f t="shared" si="15"/>
        <v>4.7038805536254547</v>
      </c>
      <c r="X18">
        <f t="shared" si="16"/>
        <v>6.8735728697055958</v>
      </c>
      <c r="Y18">
        <f t="shared" si="17"/>
        <v>2.081061006080108</v>
      </c>
      <c r="Z18">
        <f t="shared" si="18"/>
        <v>-233.12489920516592</v>
      </c>
      <c r="AA18">
        <f t="shared" si="19"/>
        <v>37.936177830450717</v>
      </c>
      <c r="AB18">
        <f t="shared" si="20"/>
        <v>3.128957146327183</v>
      </c>
      <c r="AC18">
        <f t="shared" si="21"/>
        <v>-3.6218825933787002E-3</v>
      </c>
      <c r="AD18">
        <v>0</v>
      </c>
      <c r="AE18">
        <v>0</v>
      </c>
      <c r="AF18">
        <f t="shared" si="22"/>
        <v>1</v>
      </c>
      <c r="AG18">
        <f t="shared" si="23"/>
        <v>0</v>
      </c>
      <c r="AH18">
        <f t="shared" si="24"/>
        <v>50870.424555050515</v>
      </c>
      <c r="AI18" t="s">
        <v>279</v>
      </c>
      <c r="AJ18" t="s">
        <v>279</v>
      </c>
      <c r="AK18">
        <v>0</v>
      </c>
      <c r="AL18">
        <v>0</v>
      </c>
      <c r="AM18">
        <f t="shared" si="25"/>
        <v>0</v>
      </c>
      <c r="AN18" t="e">
        <f t="shared" si="26"/>
        <v>#DIV/0!</v>
      </c>
      <c r="AO18">
        <v>0</v>
      </c>
      <c r="AP18" t="s">
        <v>279</v>
      </c>
      <c r="AQ18" t="s">
        <v>279</v>
      </c>
      <c r="AR18">
        <v>0</v>
      </c>
      <c r="AS18">
        <v>0</v>
      </c>
      <c r="AT18" t="e">
        <f t="shared" si="27"/>
        <v>#DIV/0!</v>
      </c>
      <c r="AU18">
        <v>0.5</v>
      </c>
      <c r="AV18">
        <f t="shared" si="28"/>
        <v>1008.2843698230841</v>
      </c>
      <c r="AW18">
        <f t="shared" si="29"/>
        <v>43.001264943334739</v>
      </c>
      <c r="AX18" t="e">
        <f t="shared" si="30"/>
        <v>#DIV/0!</v>
      </c>
      <c r="AY18" t="e">
        <f t="shared" si="31"/>
        <v>#DIV/0!</v>
      </c>
      <c r="AZ18">
        <f t="shared" si="32"/>
        <v>4.264795352414303E-2</v>
      </c>
      <c r="BA18" t="e">
        <f t="shared" si="33"/>
        <v>#DIV/0!</v>
      </c>
      <c r="BB18" t="s">
        <v>279</v>
      </c>
      <c r="BC18">
        <v>0</v>
      </c>
      <c r="BD18">
        <f t="shared" si="34"/>
        <v>0</v>
      </c>
      <c r="BE18" t="e">
        <f t="shared" si="35"/>
        <v>#DIV/0!</v>
      </c>
      <c r="BF18" t="e">
        <f t="shared" si="36"/>
        <v>#DIV/0!</v>
      </c>
      <c r="BG18" t="e">
        <f t="shared" si="37"/>
        <v>#DIV/0!</v>
      </c>
      <c r="BH18" t="e">
        <f t="shared" si="38"/>
        <v>#DIV/0!</v>
      </c>
      <c r="BI18" t="e">
        <f t="shared" si="39"/>
        <v>#DIV/0!</v>
      </c>
      <c r="BJ18" t="e">
        <f t="shared" si="40"/>
        <v>#DIV/0!</v>
      </c>
      <c r="BK18">
        <f t="shared" si="41"/>
        <v>1199.9970000000001</v>
      </c>
      <c r="BL18">
        <f t="shared" si="42"/>
        <v>1008.2843698230841</v>
      </c>
      <c r="BM18">
        <f t="shared" si="43"/>
        <v>0.84023907545025867</v>
      </c>
      <c r="BN18">
        <f t="shared" si="44"/>
        <v>0.19047815090051751</v>
      </c>
      <c r="BO18">
        <v>6</v>
      </c>
      <c r="BP18">
        <v>0.5</v>
      </c>
      <c r="BQ18" t="s">
        <v>280</v>
      </c>
      <c r="BR18">
        <v>2</v>
      </c>
      <c r="BS18">
        <v>1691287995.3499999</v>
      </c>
      <c r="BT18">
        <v>296.5172</v>
      </c>
      <c r="BU18">
        <v>349.99930000000001</v>
      </c>
      <c r="BV18">
        <v>47.133209999999998</v>
      </c>
      <c r="BW18">
        <v>41.088709999999999</v>
      </c>
      <c r="BX18">
        <v>298.09219999999999</v>
      </c>
      <c r="BY18">
        <v>47.374220000000001</v>
      </c>
      <c r="BZ18">
        <v>500.00360000000001</v>
      </c>
      <c r="CA18">
        <v>99.737909999999999</v>
      </c>
      <c r="CB18">
        <v>6.1797119999999997E-2</v>
      </c>
      <c r="CC18">
        <v>38.591250000000002</v>
      </c>
      <c r="CD18">
        <v>37.545070000000003</v>
      </c>
      <c r="CE18">
        <v>999.9</v>
      </c>
      <c r="CF18">
        <v>0</v>
      </c>
      <c r="CG18">
        <v>0</v>
      </c>
      <c r="CH18">
        <v>10019.25</v>
      </c>
      <c r="CI18">
        <v>0</v>
      </c>
      <c r="CJ18">
        <v>329.767</v>
      </c>
      <c r="CK18">
        <v>1199.9970000000001</v>
      </c>
      <c r="CL18">
        <v>0.99199660000000001</v>
      </c>
      <c r="CM18">
        <v>8.0030780000000003E-3</v>
      </c>
      <c r="CN18">
        <v>0</v>
      </c>
      <c r="CO18">
        <v>645.47820000000002</v>
      </c>
      <c r="CP18">
        <v>5.0007400000000004</v>
      </c>
      <c r="CQ18">
        <v>8378.2900000000009</v>
      </c>
      <c r="CR18">
        <v>10013.09</v>
      </c>
      <c r="CS18">
        <v>48.793399999999998</v>
      </c>
      <c r="CT18">
        <v>50.75</v>
      </c>
      <c r="CU18">
        <v>49.875</v>
      </c>
      <c r="CV18">
        <v>50.811999999999998</v>
      </c>
      <c r="CW18">
        <v>51.625</v>
      </c>
      <c r="CX18">
        <v>1185.434</v>
      </c>
      <c r="CY18">
        <v>9.5630000000000006</v>
      </c>
      <c r="CZ18">
        <v>0</v>
      </c>
      <c r="DA18">
        <v>1691287998.2</v>
      </c>
      <c r="DB18">
        <v>0</v>
      </c>
      <c r="DC18">
        <v>645.46500000000003</v>
      </c>
      <c r="DD18">
        <v>-1.9883332992667699</v>
      </c>
      <c r="DE18">
        <v>9.8333337925038293</v>
      </c>
      <c r="DF18">
        <v>8378.4266666666699</v>
      </c>
      <c r="DG18">
        <v>5</v>
      </c>
      <c r="DH18">
        <v>0</v>
      </c>
      <c r="DI18" t="s">
        <v>281</v>
      </c>
      <c r="DJ18">
        <v>1690363606.5999999</v>
      </c>
      <c r="DK18">
        <v>1690363604.5999999</v>
      </c>
      <c r="DL18">
        <v>0</v>
      </c>
      <c r="DM18">
        <v>-0.38</v>
      </c>
      <c r="DN18">
        <v>3.5999999999999997E-2</v>
      </c>
      <c r="DO18">
        <v>-1.6020000000000001</v>
      </c>
      <c r="DP18">
        <v>-0.24099999999999999</v>
      </c>
      <c r="DQ18">
        <v>437</v>
      </c>
      <c r="DR18">
        <v>22</v>
      </c>
      <c r="DS18">
        <v>2.23</v>
      </c>
      <c r="DT18">
        <v>0.73</v>
      </c>
      <c r="DU18">
        <v>349.9932</v>
      </c>
      <c r="DV18">
        <v>6.7968854283637206E-2</v>
      </c>
      <c r="DW18">
        <v>4.5942282630852503E-2</v>
      </c>
      <c r="DX18">
        <v>-1</v>
      </c>
      <c r="DY18">
        <v>0</v>
      </c>
      <c r="DZ18">
        <v>0</v>
      </c>
      <c r="EA18" t="s">
        <v>282</v>
      </c>
      <c r="EB18">
        <v>100</v>
      </c>
      <c r="EC18">
        <v>100</v>
      </c>
      <c r="ED18">
        <v>-1.575</v>
      </c>
      <c r="EE18">
        <v>-0.24099999999999999</v>
      </c>
      <c r="EF18">
        <v>-1.6801518254971</v>
      </c>
      <c r="EG18">
        <v>7.7972607418654298E-4</v>
      </c>
      <c r="EH18">
        <v>-1.5494783076465601E-6</v>
      </c>
      <c r="EI18">
        <v>3.9919084007867502E-10</v>
      </c>
      <c r="EJ18">
        <v>-0.24099999999999999</v>
      </c>
      <c r="EK18">
        <v>0</v>
      </c>
      <c r="EL18">
        <v>0</v>
      </c>
      <c r="EM18">
        <v>0</v>
      </c>
      <c r="EN18">
        <v>12</v>
      </c>
      <c r="EO18">
        <v>2206</v>
      </c>
      <c r="EP18">
        <v>-1</v>
      </c>
      <c r="EQ18">
        <v>-1</v>
      </c>
      <c r="ER18">
        <v>15406.5</v>
      </c>
      <c r="ES18">
        <v>15406.6</v>
      </c>
      <c r="ET18">
        <v>2</v>
      </c>
      <c r="EU18">
        <v>556.15800000000002</v>
      </c>
      <c r="EV18">
        <v>437.24900000000002</v>
      </c>
      <c r="EW18">
        <v>38.035899999999998</v>
      </c>
      <c r="EX18">
        <v>37.334299999999999</v>
      </c>
      <c r="EY18">
        <v>29.999400000000001</v>
      </c>
      <c r="EZ18">
        <v>37.080599999999997</v>
      </c>
      <c r="FA18">
        <v>37.244999999999997</v>
      </c>
      <c r="FB18">
        <v>18.13</v>
      </c>
      <c r="FC18">
        <v>-30</v>
      </c>
      <c r="FD18">
        <v>-30</v>
      </c>
      <c r="FE18">
        <v>-999.9</v>
      </c>
      <c r="FF18">
        <v>350</v>
      </c>
      <c r="FG18">
        <v>0</v>
      </c>
      <c r="FH18">
        <v>94.3917</v>
      </c>
      <c r="FI18">
        <v>99.224500000000006</v>
      </c>
    </row>
    <row r="19" spans="1:165" x14ac:dyDescent="0.15">
      <c r="A19">
        <v>3</v>
      </c>
      <c r="B19">
        <v>1691288118.5999999</v>
      </c>
      <c r="C19">
        <v>241</v>
      </c>
      <c r="D19" t="s">
        <v>285</v>
      </c>
      <c r="E19" t="s">
        <v>286</v>
      </c>
      <c r="F19" t="s">
        <v>309</v>
      </c>
      <c r="G19">
        <v>1691288115.8499999</v>
      </c>
      <c r="H19">
        <f t="shared" si="0"/>
        <v>6.0245907853031582E-3</v>
      </c>
      <c r="I19">
        <f t="shared" si="1"/>
        <v>30.774163406288171</v>
      </c>
      <c r="J19">
        <f t="shared" si="2"/>
        <v>161.89949999999999</v>
      </c>
      <c r="K19">
        <f t="shared" si="3"/>
        <v>-5.2275204928378454</v>
      </c>
      <c r="L19">
        <f t="shared" si="4"/>
        <v>-0.52170412327497262</v>
      </c>
      <c r="M19">
        <f t="shared" si="5"/>
        <v>16.157495091961646</v>
      </c>
      <c r="N19">
        <f t="shared" si="6"/>
        <v>0.31434970102471305</v>
      </c>
      <c r="O19">
        <f t="shared" si="7"/>
        <v>2.9287220693692233</v>
      </c>
      <c r="P19">
        <f t="shared" si="8"/>
        <v>0.29673599723242172</v>
      </c>
      <c r="Q19">
        <f t="shared" si="9"/>
        <v>0.1869602269948577</v>
      </c>
      <c r="R19">
        <f t="shared" si="10"/>
        <v>192.05884765209967</v>
      </c>
      <c r="S19">
        <f t="shared" si="11"/>
        <v>38.020128959242413</v>
      </c>
      <c r="T19">
        <f t="shared" si="12"/>
        <v>38.020128959242413</v>
      </c>
      <c r="U19">
        <f t="shared" si="13"/>
        <v>6.6645437712932321</v>
      </c>
      <c r="V19">
        <f t="shared" si="14"/>
        <v>69.69307044842445</v>
      </c>
      <c r="W19">
        <f t="shared" si="15"/>
        <v>4.7542443413423978</v>
      </c>
      <c r="X19">
        <f t="shared" si="16"/>
        <v>6.8216887428725377</v>
      </c>
      <c r="Y19">
        <f t="shared" si="17"/>
        <v>1.9102994299508342</v>
      </c>
      <c r="Z19">
        <f t="shared" si="18"/>
        <v>-265.6844536318693</v>
      </c>
      <c r="AA19">
        <f t="shared" si="19"/>
        <v>68.017424682340106</v>
      </c>
      <c r="AB19">
        <f t="shared" si="20"/>
        <v>5.5965566504257822</v>
      </c>
      <c r="AC19">
        <f t="shared" si="21"/>
        <v>-1.1624647003742439E-2</v>
      </c>
      <c r="AD19">
        <v>0</v>
      </c>
      <c r="AE19">
        <v>0</v>
      </c>
      <c r="AF19">
        <f t="shared" si="22"/>
        <v>1</v>
      </c>
      <c r="AG19">
        <f t="shared" si="23"/>
        <v>0</v>
      </c>
      <c r="AH19">
        <f t="shared" si="24"/>
        <v>50904.548003979311</v>
      </c>
      <c r="AI19" t="s">
        <v>279</v>
      </c>
      <c r="AJ19" t="s">
        <v>279</v>
      </c>
      <c r="AK19">
        <v>0</v>
      </c>
      <c r="AL19">
        <v>0</v>
      </c>
      <c r="AM19">
        <f t="shared" si="25"/>
        <v>0</v>
      </c>
      <c r="AN19" t="e">
        <f t="shared" si="26"/>
        <v>#DIV/0!</v>
      </c>
      <c r="AO19">
        <v>0</v>
      </c>
      <c r="AP19" t="s">
        <v>279</v>
      </c>
      <c r="AQ19" t="s">
        <v>279</v>
      </c>
      <c r="AR19">
        <v>0</v>
      </c>
      <c r="AS19">
        <v>0</v>
      </c>
      <c r="AT19" t="e">
        <f t="shared" si="27"/>
        <v>#DIV/0!</v>
      </c>
      <c r="AU19">
        <v>0.5</v>
      </c>
      <c r="AV19">
        <f t="shared" si="28"/>
        <v>1008.2994003011368</v>
      </c>
      <c r="AW19">
        <f t="shared" si="29"/>
        <v>30.774163406288171</v>
      </c>
      <c r="AX19" t="e">
        <f t="shared" si="30"/>
        <v>#DIV/0!</v>
      </c>
      <c r="AY19" t="e">
        <f t="shared" si="31"/>
        <v>#DIV/0!</v>
      </c>
      <c r="AZ19">
        <f t="shared" si="32"/>
        <v>3.0520858583370395E-2</v>
      </c>
      <c r="BA19" t="e">
        <f t="shared" si="33"/>
        <v>#DIV/0!</v>
      </c>
      <c r="BB19" t="s">
        <v>279</v>
      </c>
      <c r="BC19">
        <v>0</v>
      </c>
      <c r="BD19">
        <f t="shared" si="34"/>
        <v>0</v>
      </c>
      <c r="BE19" t="e">
        <f t="shared" si="35"/>
        <v>#DIV/0!</v>
      </c>
      <c r="BF19" t="e">
        <f t="shared" si="36"/>
        <v>#DIV/0!</v>
      </c>
      <c r="BG19" t="e">
        <f t="shared" si="37"/>
        <v>#DIV/0!</v>
      </c>
      <c r="BH19" t="e">
        <f t="shared" si="38"/>
        <v>#DIV/0!</v>
      </c>
      <c r="BI19" t="e">
        <f t="shared" si="39"/>
        <v>#DIV/0!</v>
      </c>
      <c r="BJ19" t="e">
        <f t="shared" si="40"/>
        <v>#DIV/0!</v>
      </c>
      <c r="BK19">
        <f t="shared" si="41"/>
        <v>1200.0150000000001</v>
      </c>
      <c r="BL19">
        <f t="shared" si="42"/>
        <v>1008.2994003011368</v>
      </c>
      <c r="BM19">
        <f t="shared" si="43"/>
        <v>0.84023899726348139</v>
      </c>
      <c r="BN19">
        <f t="shared" si="44"/>
        <v>0.19047799452696268</v>
      </c>
      <c r="BO19">
        <v>6</v>
      </c>
      <c r="BP19">
        <v>0.5</v>
      </c>
      <c r="BQ19" t="s">
        <v>280</v>
      </c>
      <c r="BR19">
        <v>2</v>
      </c>
      <c r="BS19">
        <v>1691288115.8499999</v>
      </c>
      <c r="BT19">
        <v>161.89949999999999</v>
      </c>
      <c r="BU19">
        <v>199.98910000000001</v>
      </c>
      <c r="BV19">
        <v>47.63794</v>
      </c>
      <c r="BW19">
        <v>40.75461</v>
      </c>
      <c r="BX19">
        <v>163.49180000000001</v>
      </c>
      <c r="BY19">
        <v>47.87894</v>
      </c>
      <c r="BZ19">
        <v>500.1293</v>
      </c>
      <c r="CA19">
        <v>99.738389999999995</v>
      </c>
      <c r="CB19">
        <v>6.1146699999999998E-2</v>
      </c>
      <c r="CC19">
        <v>38.45091</v>
      </c>
      <c r="CD19">
        <v>37.366630000000001</v>
      </c>
      <c r="CE19">
        <v>999.9</v>
      </c>
      <c r="CF19">
        <v>0</v>
      </c>
      <c r="CG19">
        <v>0</v>
      </c>
      <c r="CH19">
        <v>10021.5</v>
      </c>
      <c r="CI19">
        <v>0</v>
      </c>
      <c r="CJ19">
        <v>530.35789999999997</v>
      </c>
      <c r="CK19">
        <v>1200.0150000000001</v>
      </c>
      <c r="CL19">
        <v>0.99199740000000003</v>
      </c>
      <c r="CM19">
        <v>8.0023420000000008E-3</v>
      </c>
      <c r="CN19">
        <v>0</v>
      </c>
      <c r="CO19">
        <v>617.15689999999995</v>
      </c>
      <c r="CP19">
        <v>5.0007400000000004</v>
      </c>
      <c r="CQ19">
        <v>8000.5469999999996</v>
      </c>
      <c r="CR19">
        <v>10013.25</v>
      </c>
      <c r="CS19">
        <v>48.561999999999998</v>
      </c>
      <c r="CT19">
        <v>50.375</v>
      </c>
      <c r="CU19">
        <v>49.625</v>
      </c>
      <c r="CV19">
        <v>50.487400000000001</v>
      </c>
      <c r="CW19">
        <v>51.3874</v>
      </c>
      <c r="CX19">
        <v>1185.453</v>
      </c>
      <c r="CY19">
        <v>9.56</v>
      </c>
      <c r="CZ19">
        <v>0</v>
      </c>
      <c r="DA19">
        <v>1691288118.2</v>
      </c>
      <c r="DB19">
        <v>0</v>
      </c>
      <c r="DC19">
        <v>617.18744444444405</v>
      </c>
      <c r="DD19">
        <v>-0.176666767343715</v>
      </c>
      <c r="DE19">
        <v>31.433334155417199</v>
      </c>
      <c r="DF19">
        <v>8000.5266666666703</v>
      </c>
      <c r="DG19">
        <v>5</v>
      </c>
      <c r="DH19">
        <v>0</v>
      </c>
      <c r="DI19" t="s">
        <v>281</v>
      </c>
      <c r="DJ19">
        <v>1690363606.5999999</v>
      </c>
      <c r="DK19">
        <v>1690363604.5999999</v>
      </c>
      <c r="DL19">
        <v>0</v>
      </c>
      <c r="DM19">
        <v>-0.38</v>
      </c>
      <c r="DN19">
        <v>3.5999999999999997E-2</v>
      </c>
      <c r="DO19">
        <v>-1.6020000000000001</v>
      </c>
      <c r="DP19">
        <v>-0.24099999999999999</v>
      </c>
      <c r="DQ19">
        <v>437</v>
      </c>
      <c r="DR19">
        <v>22</v>
      </c>
      <c r="DS19">
        <v>2.23</v>
      </c>
      <c r="DT19">
        <v>0.73</v>
      </c>
      <c r="DU19">
        <v>200.00186666666701</v>
      </c>
      <c r="DV19">
        <v>-0.14533481646246199</v>
      </c>
      <c r="DW19">
        <v>4.3311071204585098E-2</v>
      </c>
      <c r="DX19">
        <v>-1</v>
      </c>
      <c r="DY19">
        <v>0</v>
      </c>
      <c r="DZ19">
        <v>0</v>
      </c>
      <c r="EA19" t="s">
        <v>282</v>
      </c>
      <c r="EB19">
        <v>100</v>
      </c>
      <c r="EC19">
        <v>100</v>
      </c>
      <c r="ED19">
        <v>-1.5920000000000001</v>
      </c>
      <c r="EE19">
        <v>-0.24099999999999999</v>
      </c>
      <c r="EF19">
        <v>-1.6801518254971</v>
      </c>
      <c r="EG19">
        <v>7.7972607418654298E-4</v>
      </c>
      <c r="EH19">
        <v>-1.5494783076465601E-6</v>
      </c>
      <c r="EI19">
        <v>3.9919084007867502E-10</v>
      </c>
      <c r="EJ19">
        <v>-0.24099999999999999</v>
      </c>
      <c r="EK19">
        <v>0</v>
      </c>
      <c r="EL19">
        <v>0</v>
      </c>
      <c r="EM19">
        <v>0</v>
      </c>
      <c r="EN19">
        <v>12</v>
      </c>
      <c r="EO19">
        <v>2206</v>
      </c>
      <c r="EP19">
        <v>-1</v>
      </c>
      <c r="EQ19">
        <v>-1</v>
      </c>
      <c r="ER19">
        <v>15408.5</v>
      </c>
      <c r="ES19">
        <v>15408.6</v>
      </c>
      <c r="ET19">
        <v>2</v>
      </c>
      <c r="EU19">
        <v>556.14200000000005</v>
      </c>
      <c r="EV19">
        <v>438.77600000000001</v>
      </c>
      <c r="EW19">
        <v>37.887900000000002</v>
      </c>
      <c r="EX19">
        <v>37.156799999999997</v>
      </c>
      <c r="EY19">
        <v>29.999700000000001</v>
      </c>
      <c r="EZ19">
        <v>36.948</v>
      </c>
      <c r="FA19">
        <v>37.1158</v>
      </c>
      <c r="FB19">
        <v>11.7806</v>
      </c>
      <c r="FC19">
        <v>-30</v>
      </c>
      <c r="FD19">
        <v>-30</v>
      </c>
      <c r="FE19">
        <v>-999.9</v>
      </c>
      <c r="FF19">
        <v>200</v>
      </c>
      <c r="FG19">
        <v>0</v>
      </c>
      <c r="FH19">
        <v>94.405799999999999</v>
      </c>
      <c r="FI19">
        <v>99.260099999999994</v>
      </c>
    </row>
    <row r="20" spans="1:165" x14ac:dyDescent="0.15">
      <c r="A20">
        <v>4</v>
      </c>
      <c r="B20">
        <v>1691288239.0999999</v>
      </c>
      <c r="C20">
        <v>361.5</v>
      </c>
      <c r="D20" t="s">
        <v>287</v>
      </c>
      <c r="E20" t="s">
        <v>288</v>
      </c>
      <c r="F20" t="s">
        <v>309</v>
      </c>
      <c r="G20">
        <v>1691288236.3499999</v>
      </c>
      <c r="H20">
        <f t="shared" si="0"/>
        <v>6.8307726144868691E-3</v>
      </c>
      <c r="I20">
        <f t="shared" si="1"/>
        <v>26.451754452403101</v>
      </c>
      <c r="J20">
        <f t="shared" si="2"/>
        <v>117.3052</v>
      </c>
      <c r="K20">
        <f t="shared" si="3"/>
        <v>0.1936219210888166</v>
      </c>
      <c r="L20">
        <f t="shared" si="4"/>
        <v>1.9322882723136394E-2</v>
      </c>
      <c r="M20">
        <f t="shared" si="5"/>
        <v>11.706704538760929</v>
      </c>
      <c r="N20">
        <f t="shared" si="6"/>
        <v>0.39001603565889381</v>
      </c>
      <c r="O20">
        <f t="shared" si="7"/>
        <v>2.9266689951521889</v>
      </c>
      <c r="P20">
        <f t="shared" si="8"/>
        <v>0.36327164933479533</v>
      </c>
      <c r="Q20">
        <f t="shared" si="9"/>
        <v>0.22929465011406228</v>
      </c>
      <c r="R20">
        <f t="shared" si="10"/>
        <v>192.05677195927501</v>
      </c>
      <c r="S20">
        <f t="shared" si="11"/>
        <v>37.836087066798328</v>
      </c>
      <c r="T20">
        <f t="shared" si="12"/>
        <v>37.836087066798328</v>
      </c>
      <c r="U20">
        <f t="shared" si="13"/>
        <v>6.5983706490430007</v>
      </c>
      <c r="V20">
        <f t="shared" si="14"/>
        <v>70.699822619440738</v>
      </c>
      <c r="W20">
        <f t="shared" si="15"/>
        <v>4.8292795852473853</v>
      </c>
      <c r="X20">
        <f t="shared" si="16"/>
        <v>6.8306813317512498</v>
      </c>
      <c r="Y20">
        <f t="shared" si="17"/>
        <v>1.7690910637956154</v>
      </c>
      <c r="Z20">
        <f t="shared" si="18"/>
        <v>-301.23707229887094</v>
      </c>
      <c r="AA20">
        <f t="shared" si="19"/>
        <v>100.85666504547177</v>
      </c>
      <c r="AB20">
        <f t="shared" si="20"/>
        <v>8.2980475519915142</v>
      </c>
      <c r="AC20">
        <f t="shared" si="21"/>
        <v>-2.5587742132643143E-2</v>
      </c>
      <c r="AD20">
        <v>0</v>
      </c>
      <c r="AE20">
        <v>0</v>
      </c>
      <c r="AF20">
        <f t="shared" si="22"/>
        <v>1</v>
      </c>
      <c r="AG20">
        <f t="shared" si="23"/>
        <v>0</v>
      </c>
      <c r="AH20">
        <f t="shared" si="24"/>
        <v>50843.413046587659</v>
      </c>
      <c r="AI20" t="s">
        <v>279</v>
      </c>
      <c r="AJ20" t="s">
        <v>279</v>
      </c>
      <c r="AK20">
        <v>0</v>
      </c>
      <c r="AL20">
        <v>0</v>
      </c>
      <c r="AM20">
        <f t="shared" si="25"/>
        <v>0</v>
      </c>
      <c r="AN20" t="e">
        <f t="shared" si="26"/>
        <v>#DIV/0!</v>
      </c>
      <c r="AO20">
        <v>0</v>
      </c>
      <c r="AP20" t="s">
        <v>279</v>
      </c>
      <c r="AQ20" t="s">
        <v>279</v>
      </c>
      <c r="AR20">
        <v>0</v>
      </c>
      <c r="AS20">
        <v>0</v>
      </c>
      <c r="AT20" t="e">
        <f t="shared" si="27"/>
        <v>#DIV/0!</v>
      </c>
      <c r="AU20">
        <v>0.5</v>
      </c>
      <c r="AV20">
        <f t="shared" si="28"/>
        <v>1008.2884798231404</v>
      </c>
      <c r="AW20">
        <f t="shared" si="29"/>
        <v>26.451754452403101</v>
      </c>
      <c r="AX20" t="e">
        <f t="shared" si="30"/>
        <v>#DIV/0!</v>
      </c>
      <c r="AY20" t="e">
        <f t="shared" si="31"/>
        <v>#DIV/0!</v>
      </c>
      <c r="AZ20">
        <f t="shared" si="32"/>
        <v>2.6234311887648354E-2</v>
      </c>
      <c r="BA20" t="e">
        <f t="shared" si="33"/>
        <v>#DIV/0!</v>
      </c>
      <c r="BB20" t="s">
        <v>279</v>
      </c>
      <c r="BC20">
        <v>0</v>
      </c>
      <c r="BD20">
        <f t="shared" si="34"/>
        <v>0</v>
      </c>
      <c r="BE20" t="e">
        <f t="shared" si="35"/>
        <v>#DIV/0!</v>
      </c>
      <c r="BF20" t="e">
        <f t="shared" si="36"/>
        <v>#DIV/0!</v>
      </c>
      <c r="BG20" t="e">
        <f t="shared" si="37"/>
        <v>#DIV/0!</v>
      </c>
      <c r="BH20" t="e">
        <f t="shared" si="38"/>
        <v>#DIV/0!</v>
      </c>
      <c r="BI20" t="e">
        <f t="shared" si="39"/>
        <v>#DIV/0!</v>
      </c>
      <c r="BJ20" t="e">
        <f t="shared" si="40"/>
        <v>#DIV/0!</v>
      </c>
      <c r="BK20">
        <f t="shared" si="41"/>
        <v>1200.002</v>
      </c>
      <c r="BL20">
        <f t="shared" si="42"/>
        <v>1008.2884798231404</v>
      </c>
      <c r="BM20">
        <f t="shared" si="43"/>
        <v>0.8402389994542846</v>
      </c>
      <c r="BN20">
        <f t="shared" si="44"/>
        <v>0.19047799890856917</v>
      </c>
      <c r="BO20">
        <v>6</v>
      </c>
      <c r="BP20">
        <v>0.5</v>
      </c>
      <c r="BQ20" t="s">
        <v>280</v>
      </c>
      <c r="BR20">
        <v>2</v>
      </c>
      <c r="BS20">
        <v>1691288236.3499999</v>
      </c>
      <c r="BT20">
        <v>117.3052</v>
      </c>
      <c r="BU20">
        <v>150.0034</v>
      </c>
      <c r="BV20">
        <v>48.391039999999997</v>
      </c>
      <c r="BW20">
        <v>40.59207</v>
      </c>
      <c r="BX20">
        <v>118.9141</v>
      </c>
      <c r="BY20">
        <v>48.632040000000003</v>
      </c>
      <c r="BZ20">
        <v>500.08330000000001</v>
      </c>
      <c r="CA20">
        <v>99.736140000000006</v>
      </c>
      <c r="CB20">
        <v>6.0838639999999999E-2</v>
      </c>
      <c r="CC20">
        <v>38.475299999999997</v>
      </c>
      <c r="CD20">
        <v>37.359290000000001</v>
      </c>
      <c r="CE20">
        <v>999.9</v>
      </c>
      <c r="CF20">
        <v>0</v>
      </c>
      <c r="CG20">
        <v>0</v>
      </c>
      <c r="CH20">
        <v>10010</v>
      </c>
      <c r="CI20">
        <v>0</v>
      </c>
      <c r="CJ20">
        <v>1203.673</v>
      </c>
      <c r="CK20">
        <v>1200.002</v>
      </c>
      <c r="CL20">
        <v>0.99199820000000005</v>
      </c>
      <c r="CM20">
        <v>8.0016059999999996E-3</v>
      </c>
      <c r="CN20">
        <v>0</v>
      </c>
      <c r="CO20">
        <v>612.03899999999999</v>
      </c>
      <c r="CP20">
        <v>5.0007400000000004</v>
      </c>
      <c r="CQ20">
        <v>7942.5950000000003</v>
      </c>
      <c r="CR20">
        <v>10013.17</v>
      </c>
      <c r="CS20">
        <v>48.436999999999998</v>
      </c>
      <c r="CT20">
        <v>50.543399999999998</v>
      </c>
      <c r="CU20">
        <v>49.549599999999998</v>
      </c>
      <c r="CV20">
        <v>50.375</v>
      </c>
      <c r="CW20">
        <v>51.274799999999999</v>
      </c>
      <c r="CX20">
        <v>1185.442</v>
      </c>
      <c r="CY20">
        <v>9.56</v>
      </c>
      <c r="CZ20">
        <v>0</v>
      </c>
      <c r="DA20">
        <v>1691288238.8</v>
      </c>
      <c r="DB20">
        <v>0</v>
      </c>
      <c r="DC20">
        <v>612.06844444444403</v>
      </c>
      <c r="DD20">
        <v>1.11999988209649</v>
      </c>
      <c r="DE20">
        <v>16.733333956229899</v>
      </c>
      <c r="DF20">
        <v>7942.63666666667</v>
      </c>
      <c r="DG20">
        <v>5</v>
      </c>
      <c r="DH20">
        <v>0</v>
      </c>
      <c r="DI20" t="s">
        <v>281</v>
      </c>
      <c r="DJ20">
        <v>1690363606.5999999</v>
      </c>
      <c r="DK20">
        <v>1690363604.5999999</v>
      </c>
      <c r="DL20">
        <v>0</v>
      </c>
      <c r="DM20">
        <v>-0.38</v>
      </c>
      <c r="DN20">
        <v>3.5999999999999997E-2</v>
      </c>
      <c r="DO20">
        <v>-1.6020000000000001</v>
      </c>
      <c r="DP20">
        <v>-0.24099999999999999</v>
      </c>
      <c r="DQ20">
        <v>437</v>
      </c>
      <c r="DR20">
        <v>22</v>
      </c>
      <c r="DS20">
        <v>2.23</v>
      </c>
      <c r="DT20">
        <v>0.73</v>
      </c>
      <c r="DU20">
        <v>149.997166666667</v>
      </c>
      <c r="DV20">
        <v>0.14578865405998501</v>
      </c>
      <c r="DW20">
        <v>4.1379611189837802E-2</v>
      </c>
      <c r="DX20">
        <v>-1</v>
      </c>
      <c r="DY20">
        <v>0</v>
      </c>
      <c r="DZ20">
        <v>0</v>
      </c>
      <c r="EA20" t="s">
        <v>282</v>
      </c>
      <c r="EB20">
        <v>100</v>
      </c>
      <c r="EC20">
        <v>100</v>
      </c>
      <c r="ED20">
        <v>-1.609</v>
      </c>
      <c r="EE20">
        <v>-0.24099999999999999</v>
      </c>
      <c r="EF20">
        <v>-1.6801518254971</v>
      </c>
      <c r="EG20">
        <v>7.7972607418654298E-4</v>
      </c>
      <c r="EH20">
        <v>-1.5494783076465601E-6</v>
      </c>
      <c r="EI20">
        <v>3.9919084007867502E-10</v>
      </c>
      <c r="EJ20">
        <v>-0.24099999999999999</v>
      </c>
      <c r="EK20">
        <v>0</v>
      </c>
      <c r="EL20">
        <v>0</v>
      </c>
      <c r="EM20">
        <v>0</v>
      </c>
      <c r="EN20">
        <v>12</v>
      </c>
      <c r="EO20">
        <v>2206</v>
      </c>
      <c r="EP20">
        <v>-1</v>
      </c>
      <c r="EQ20">
        <v>-1</v>
      </c>
      <c r="ER20">
        <v>15410.5</v>
      </c>
      <c r="ES20">
        <v>15410.6</v>
      </c>
      <c r="ET20">
        <v>2</v>
      </c>
      <c r="EU20">
        <v>556.56100000000004</v>
      </c>
      <c r="EV20">
        <v>438.95299999999997</v>
      </c>
      <c r="EW20">
        <v>37.834899999999998</v>
      </c>
      <c r="EX20">
        <v>37.035600000000002</v>
      </c>
      <c r="EY20">
        <v>30</v>
      </c>
      <c r="EZ20">
        <v>36.834099999999999</v>
      </c>
      <c r="FA20">
        <v>37.008200000000002</v>
      </c>
      <c r="FB20">
        <v>9.6031899999999997</v>
      </c>
      <c r="FC20">
        <v>-30</v>
      </c>
      <c r="FD20">
        <v>-30</v>
      </c>
      <c r="FE20">
        <v>-999.9</v>
      </c>
      <c r="FF20">
        <v>150</v>
      </c>
      <c r="FG20">
        <v>0</v>
      </c>
      <c r="FH20">
        <v>94.403400000000005</v>
      </c>
      <c r="FI20">
        <v>99.284499999999994</v>
      </c>
    </row>
    <row r="21" spans="1:165" x14ac:dyDescent="0.15">
      <c r="A21">
        <v>5</v>
      </c>
      <c r="B21">
        <v>1691288360</v>
      </c>
      <c r="C21">
        <v>482.40000009536698</v>
      </c>
      <c r="D21" t="s">
        <v>289</v>
      </c>
      <c r="E21" t="s">
        <v>290</v>
      </c>
      <c r="F21" t="s">
        <v>309</v>
      </c>
      <c r="G21">
        <v>1691288357</v>
      </c>
      <c r="H21">
        <f t="shared" si="0"/>
        <v>7.4253546252990204E-3</v>
      </c>
      <c r="I21">
        <f t="shared" si="1"/>
        <v>19.791720915559186</v>
      </c>
      <c r="J21">
        <f t="shared" si="2"/>
        <v>75.591363636363695</v>
      </c>
      <c r="K21">
        <f t="shared" si="3"/>
        <v>0.72845527110009212</v>
      </c>
      <c r="L21">
        <f t="shared" si="4"/>
        <v>7.2694452109103719E-2</v>
      </c>
      <c r="M21">
        <f t="shared" si="5"/>
        <v>7.5434594020124051</v>
      </c>
      <c r="N21">
        <f t="shared" si="6"/>
        <v>0.46105134320638413</v>
      </c>
      <c r="O21">
        <f t="shared" si="7"/>
        <v>2.9240682676807723</v>
      </c>
      <c r="P21">
        <f t="shared" si="8"/>
        <v>0.42414115832260546</v>
      </c>
      <c r="Q21">
        <f t="shared" si="9"/>
        <v>0.26815778619999864</v>
      </c>
      <c r="R21">
        <f t="shared" si="10"/>
        <v>192.05935457561242</v>
      </c>
      <c r="S21">
        <f t="shared" si="11"/>
        <v>37.629723404036248</v>
      </c>
      <c r="T21">
        <f t="shared" si="12"/>
        <v>37.629723404036248</v>
      </c>
      <c r="U21">
        <f t="shared" si="13"/>
        <v>6.5248504188676488</v>
      </c>
      <c r="V21">
        <f t="shared" si="14"/>
        <v>71.608956509605875</v>
      </c>
      <c r="W21">
        <f t="shared" si="15"/>
        <v>4.8776114364298344</v>
      </c>
      <c r="X21">
        <f t="shared" si="16"/>
        <v>6.811454424385496</v>
      </c>
      <c r="Y21">
        <f t="shared" si="17"/>
        <v>1.6472389824378144</v>
      </c>
      <c r="Z21">
        <f t="shared" si="18"/>
        <v>-327.45813897568678</v>
      </c>
      <c r="AA21">
        <f t="shared" si="19"/>
        <v>125.07263188319087</v>
      </c>
      <c r="AB21">
        <f t="shared" si="20"/>
        <v>10.286758478067991</v>
      </c>
      <c r="AC21">
        <f t="shared" si="21"/>
        <v>-3.9394038815515842E-2</v>
      </c>
      <c r="AD21">
        <v>0</v>
      </c>
      <c r="AE21">
        <v>0</v>
      </c>
      <c r="AF21">
        <f t="shared" si="22"/>
        <v>1</v>
      </c>
      <c r="AG21">
        <f t="shared" si="23"/>
        <v>0</v>
      </c>
      <c r="AH21">
        <f t="shared" si="24"/>
        <v>50779.516132529672</v>
      </c>
      <c r="AI21" t="s">
        <v>279</v>
      </c>
      <c r="AJ21" t="s">
        <v>279</v>
      </c>
      <c r="AK21">
        <v>0</v>
      </c>
      <c r="AL21">
        <v>0</v>
      </c>
      <c r="AM21">
        <f t="shared" si="25"/>
        <v>0</v>
      </c>
      <c r="AN21" t="e">
        <f t="shared" si="26"/>
        <v>#DIV/0!</v>
      </c>
      <c r="AO21">
        <v>0</v>
      </c>
      <c r="AP21" t="s">
        <v>279</v>
      </c>
      <c r="AQ21" t="s">
        <v>279</v>
      </c>
      <c r="AR21">
        <v>0</v>
      </c>
      <c r="AS21">
        <v>0</v>
      </c>
      <c r="AT21" t="e">
        <f t="shared" si="27"/>
        <v>#DIV/0!</v>
      </c>
      <c r="AU21">
        <v>0.5</v>
      </c>
      <c r="AV21">
        <f t="shared" si="28"/>
        <v>1008.3020725504141</v>
      </c>
      <c r="AW21">
        <f t="shared" si="29"/>
        <v>19.791720915559186</v>
      </c>
      <c r="AX21" t="e">
        <f t="shared" si="30"/>
        <v>#DIV/0!</v>
      </c>
      <c r="AY21" t="e">
        <f t="shared" si="31"/>
        <v>#DIV/0!</v>
      </c>
      <c r="AZ21">
        <f t="shared" si="32"/>
        <v>1.9628761513400161E-2</v>
      </c>
      <c r="BA21" t="e">
        <f t="shared" si="33"/>
        <v>#DIV/0!</v>
      </c>
      <c r="BB21" t="s">
        <v>279</v>
      </c>
      <c r="BC21">
        <v>0</v>
      </c>
      <c r="BD21">
        <f t="shared" si="34"/>
        <v>0</v>
      </c>
      <c r="BE21" t="e">
        <f t="shared" si="35"/>
        <v>#DIV/0!</v>
      </c>
      <c r="BF21" t="e">
        <f t="shared" si="36"/>
        <v>#DIV/0!</v>
      </c>
      <c r="BG21" t="e">
        <f t="shared" si="37"/>
        <v>#DIV/0!</v>
      </c>
      <c r="BH21" t="e">
        <f t="shared" si="38"/>
        <v>#DIV/0!</v>
      </c>
      <c r="BI21" t="e">
        <f t="shared" si="39"/>
        <v>#DIV/0!</v>
      </c>
      <c r="BJ21" t="e">
        <f t="shared" si="40"/>
        <v>#DIV/0!</v>
      </c>
      <c r="BK21">
        <f t="shared" si="41"/>
        <v>1200.01818181818</v>
      </c>
      <c r="BL21">
        <f t="shared" si="42"/>
        <v>1008.3020725504141</v>
      </c>
      <c r="BM21">
        <f t="shared" si="43"/>
        <v>0.84023899623146403</v>
      </c>
      <c r="BN21">
        <f t="shared" si="44"/>
        <v>0.19047799246292796</v>
      </c>
      <c r="BO21">
        <v>6</v>
      </c>
      <c r="BP21">
        <v>0.5</v>
      </c>
      <c r="BQ21" t="s">
        <v>280</v>
      </c>
      <c r="BR21">
        <v>2</v>
      </c>
      <c r="BS21">
        <v>1691288357</v>
      </c>
      <c r="BT21">
        <v>75.591363636363695</v>
      </c>
      <c r="BU21">
        <v>100.012027272727</v>
      </c>
      <c r="BV21">
        <v>48.877481818181799</v>
      </c>
      <c r="BW21">
        <v>40.403599999999997</v>
      </c>
      <c r="BX21">
        <v>77.220363636363601</v>
      </c>
      <c r="BY21">
        <v>49.118490909090902</v>
      </c>
      <c r="BZ21">
        <v>500.06045454545398</v>
      </c>
      <c r="CA21">
        <v>99.7309272727273</v>
      </c>
      <c r="CB21">
        <v>6.1681818181818199E-2</v>
      </c>
      <c r="CC21">
        <v>38.423118181818197</v>
      </c>
      <c r="CD21">
        <v>37.243063636363601</v>
      </c>
      <c r="CE21">
        <v>999.9</v>
      </c>
      <c r="CF21">
        <v>0</v>
      </c>
      <c r="CG21">
        <v>0</v>
      </c>
      <c r="CH21">
        <v>9995.6818181818198</v>
      </c>
      <c r="CI21">
        <v>0</v>
      </c>
      <c r="CJ21">
        <v>375.25099999999998</v>
      </c>
      <c r="CK21">
        <v>1200.01818181818</v>
      </c>
      <c r="CL21">
        <v>0.99199836363636396</v>
      </c>
      <c r="CM21">
        <v>8.0014554545454492E-3</v>
      </c>
      <c r="CN21">
        <v>0</v>
      </c>
      <c r="CO21">
        <v>610.529</v>
      </c>
      <c r="CP21">
        <v>5.0007400000000004</v>
      </c>
      <c r="CQ21">
        <v>7907.3927272727296</v>
      </c>
      <c r="CR21">
        <v>10013.2909090909</v>
      </c>
      <c r="CS21">
        <v>48.5</v>
      </c>
      <c r="CT21">
        <v>50.625</v>
      </c>
      <c r="CU21">
        <v>49.5849090909091</v>
      </c>
      <c r="CV21">
        <v>50.561999999999998</v>
      </c>
      <c r="CW21">
        <v>51.375</v>
      </c>
      <c r="CX21">
        <v>1185.45818181818</v>
      </c>
      <c r="CY21">
        <v>9.56</v>
      </c>
      <c r="CZ21">
        <v>0</v>
      </c>
      <c r="DA21">
        <v>1691288360</v>
      </c>
      <c r="DB21">
        <v>0</v>
      </c>
      <c r="DC21">
        <v>610.48699999999997</v>
      </c>
      <c r="DD21">
        <v>2.0599999315211099</v>
      </c>
      <c r="DE21">
        <v>-5.3500001710027298</v>
      </c>
      <c r="DF21">
        <v>7907.3255555555597</v>
      </c>
      <c r="DG21">
        <v>5</v>
      </c>
      <c r="DH21">
        <v>0</v>
      </c>
      <c r="DI21" t="s">
        <v>281</v>
      </c>
      <c r="DJ21">
        <v>1690363606.5999999</v>
      </c>
      <c r="DK21">
        <v>1690363604.5999999</v>
      </c>
      <c r="DL21">
        <v>0</v>
      </c>
      <c r="DM21">
        <v>-0.38</v>
      </c>
      <c r="DN21">
        <v>3.5999999999999997E-2</v>
      </c>
      <c r="DO21">
        <v>-1.6020000000000001</v>
      </c>
      <c r="DP21">
        <v>-0.24099999999999999</v>
      </c>
      <c r="DQ21">
        <v>437</v>
      </c>
      <c r="DR21">
        <v>22</v>
      </c>
      <c r="DS21">
        <v>2.23</v>
      </c>
      <c r="DT21">
        <v>0.73</v>
      </c>
      <c r="DU21">
        <v>100.000838709677</v>
      </c>
      <c r="DV21">
        <v>0.13417258064489601</v>
      </c>
      <c r="DW21">
        <v>4.4904929519032299E-2</v>
      </c>
      <c r="DX21">
        <v>-1</v>
      </c>
      <c r="DY21">
        <v>0</v>
      </c>
      <c r="DZ21">
        <v>0</v>
      </c>
      <c r="EA21" t="s">
        <v>282</v>
      </c>
      <c r="EB21">
        <v>100</v>
      </c>
      <c r="EC21">
        <v>100</v>
      </c>
      <c r="ED21">
        <v>-1.629</v>
      </c>
      <c r="EE21">
        <v>-0.24099999999999999</v>
      </c>
      <c r="EF21">
        <v>-1.6801518254971</v>
      </c>
      <c r="EG21">
        <v>7.7972607418654298E-4</v>
      </c>
      <c r="EH21">
        <v>-1.5494783076465601E-6</v>
      </c>
      <c r="EI21">
        <v>3.9919084007867502E-10</v>
      </c>
      <c r="EJ21">
        <v>-0.24099999999999999</v>
      </c>
      <c r="EK21">
        <v>0</v>
      </c>
      <c r="EL21">
        <v>0</v>
      </c>
      <c r="EM21">
        <v>0</v>
      </c>
      <c r="EN21">
        <v>12</v>
      </c>
      <c r="EO21">
        <v>2206</v>
      </c>
      <c r="EP21">
        <v>-1</v>
      </c>
      <c r="EQ21">
        <v>-1</v>
      </c>
      <c r="ER21">
        <v>15412.6</v>
      </c>
      <c r="ES21">
        <v>15412.6</v>
      </c>
      <c r="ET21">
        <v>2</v>
      </c>
      <c r="EU21">
        <v>557.41300000000001</v>
      </c>
      <c r="EV21">
        <v>438.02800000000002</v>
      </c>
      <c r="EW21">
        <v>37.869199999999999</v>
      </c>
      <c r="EX21">
        <v>37.035600000000002</v>
      </c>
      <c r="EY21">
        <v>30.0002</v>
      </c>
      <c r="EZ21">
        <v>36.816899999999997</v>
      </c>
      <c r="FA21">
        <v>36.9908</v>
      </c>
      <c r="FB21">
        <v>7.3979299999999997</v>
      </c>
      <c r="FC21">
        <v>-30</v>
      </c>
      <c r="FD21">
        <v>-30</v>
      </c>
      <c r="FE21">
        <v>-999.9</v>
      </c>
      <c r="FF21">
        <v>100</v>
      </c>
      <c r="FG21">
        <v>0</v>
      </c>
      <c r="FH21">
        <v>94.376199999999997</v>
      </c>
      <c r="FI21">
        <v>99.2804</v>
      </c>
    </row>
    <row r="22" spans="1:165" x14ac:dyDescent="0.15">
      <c r="A22">
        <v>6</v>
      </c>
      <c r="B22">
        <v>1691288480.5</v>
      </c>
      <c r="C22">
        <v>602.90000009536698</v>
      </c>
      <c r="D22" t="s">
        <v>291</v>
      </c>
      <c r="E22" t="s">
        <v>292</v>
      </c>
      <c r="F22" t="s">
        <v>309</v>
      </c>
      <c r="G22">
        <v>1691288477.75</v>
      </c>
      <c r="H22">
        <f t="shared" si="0"/>
        <v>7.6515254695470958E-3</v>
      </c>
      <c r="I22">
        <f t="shared" si="1"/>
        <v>10.542467358911184</v>
      </c>
      <c r="J22">
        <f t="shared" si="2"/>
        <v>37.00938</v>
      </c>
      <c r="K22">
        <f t="shared" si="3"/>
        <v>8.8985377546692002E-2</v>
      </c>
      <c r="L22">
        <f t="shared" si="4"/>
        <v>8.8798864035180454E-3</v>
      </c>
      <c r="M22">
        <f t="shared" si="5"/>
        <v>3.6931808272903113</v>
      </c>
      <c r="N22">
        <f t="shared" si="6"/>
        <v>0.50049707334700688</v>
      </c>
      <c r="O22">
        <f t="shared" si="7"/>
        <v>2.9238270187532707</v>
      </c>
      <c r="P22">
        <f t="shared" si="8"/>
        <v>0.4573142800125608</v>
      </c>
      <c r="Q22">
        <f t="shared" si="9"/>
        <v>0.28939010571127127</v>
      </c>
      <c r="R22">
        <f t="shared" si="10"/>
        <v>192.05725120608957</v>
      </c>
      <c r="S22">
        <f t="shared" si="11"/>
        <v>37.401766702207958</v>
      </c>
      <c r="T22">
        <f t="shared" si="12"/>
        <v>37.401766702207958</v>
      </c>
      <c r="U22">
        <f t="shared" si="13"/>
        <v>6.4444647476838837</v>
      </c>
      <c r="V22">
        <f t="shared" si="14"/>
        <v>72.14695646384547</v>
      </c>
      <c r="W22">
        <f t="shared" si="15"/>
        <v>4.8694771295365307</v>
      </c>
      <c r="X22">
        <f t="shared" si="16"/>
        <v>6.7493867630809063</v>
      </c>
      <c r="Y22">
        <f t="shared" si="17"/>
        <v>1.574987618147353</v>
      </c>
      <c r="Z22">
        <f t="shared" si="18"/>
        <v>-337.43227320702692</v>
      </c>
      <c r="AA22">
        <f t="shared" si="19"/>
        <v>134.30388904034388</v>
      </c>
      <c r="AB22">
        <f t="shared" si="20"/>
        <v>11.025756835021403</v>
      </c>
      <c r="AC22">
        <f t="shared" si="21"/>
        <v>-4.5376125572062165E-2</v>
      </c>
      <c r="AD22">
        <v>0</v>
      </c>
      <c r="AE22">
        <v>0</v>
      </c>
      <c r="AF22">
        <f t="shared" si="22"/>
        <v>1</v>
      </c>
      <c r="AG22">
        <f t="shared" si="23"/>
        <v>0</v>
      </c>
      <c r="AH22">
        <f t="shared" si="24"/>
        <v>50800.392098283235</v>
      </c>
      <c r="AI22" t="s">
        <v>279</v>
      </c>
      <c r="AJ22" t="s">
        <v>279</v>
      </c>
      <c r="AK22">
        <v>0</v>
      </c>
      <c r="AL22">
        <v>0</v>
      </c>
      <c r="AM22">
        <f t="shared" si="25"/>
        <v>0</v>
      </c>
      <c r="AN22" t="e">
        <f t="shared" si="26"/>
        <v>#DIV/0!</v>
      </c>
      <c r="AO22">
        <v>0</v>
      </c>
      <c r="AP22" t="s">
        <v>279</v>
      </c>
      <c r="AQ22" t="s">
        <v>279</v>
      </c>
      <c r="AR22">
        <v>0</v>
      </c>
      <c r="AS22">
        <v>0</v>
      </c>
      <c r="AT22" t="e">
        <f t="shared" si="27"/>
        <v>#DIV/0!</v>
      </c>
      <c r="AU22">
        <v>0.5</v>
      </c>
      <c r="AV22">
        <f t="shared" si="28"/>
        <v>1008.2910000621399</v>
      </c>
      <c r="AW22">
        <f t="shared" si="29"/>
        <v>10.542467358911184</v>
      </c>
      <c r="AX22" t="e">
        <f t="shared" si="30"/>
        <v>#DIV/0!</v>
      </c>
      <c r="AY22" t="e">
        <f t="shared" si="31"/>
        <v>#DIV/0!</v>
      </c>
      <c r="AZ22">
        <f t="shared" si="32"/>
        <v>1.0455778498728505E-2</v>
      </c>
      <c r="BA22" t="e">
        <f t="shared" si="33"/>
        <v>#DIV/0!</v>
      </c>
      <c r="BB22" t="s">
        <v>279</v>
      </c>
      <c r="BC22">
        <v>0</v>
      </c>
      <c r="BD22">
        <f t="shared" si="34"/>
        <v>0</v>
      </c>
      <c r="BE22" t="e">
        <f t="shared" si="35"/>
        <v>#DIV/0!</v>
      </c>
      <c r="BF22" t="e">
        <f t="shared" si="36"/>
        <v>#DIV/0!</v>
      </c>
      <c r="BG22" t="e">
        <f t="shared" si="37"/>
        <v>#DIV/0!</v>
      </c>
      <c r="BH22" t="e">
        <f t="shared" si="38"/>
        <v>#DIV/0!</v>
      </c>
      <c r="BI22" t="e">
        <f t="shared" si="39"/>
        <v>#DIV/0!</v>
      </c>
      <c r="BJ22" t="e">
        <f t="shared" si="40"/>
        <v>#DIV/0!</v>
      </c>
      <c r="BK22">
        <f t="shared" si="41"/>
        <v>1200.0050000000001</v>
      </c>
      <c r="BL22">
        <f t="shared" si="42"/>
        <v>1008.2910000621399</v>
      </c>
      <c r="BM22">
        <f t="shared" si="43"/>
        <v>0.84023899905595378</v>
      </c>
      <c r="BN22">
        <f t="shared" si="44"/>
        <v>0.19047799811190746</v>
      </c>
      <c r="BO22">
        <v>6</v>
      </c>
      <c r="BP22">
        <v>0.5</v>
      </c>
      <c r="BQ22" t="s">
        <v>280</v>
      </c>
      <c r="BR22">
        <v>2</v>
      </c>
      <c r="BS22">
        <v>1691288477.75</v>
      </c>
      <c r="BT22">
        <v>37.00938</v>
      </c>
      <c r="BU22">
        <v>49.998170000000002</v>
      </c>
      <c r="BV22">
        <v>48.797049999999999</v>
      </c>
      <c r="BW22">
        <v>40.064599999999999</v>
      </c>
      <c r="BX22">
        <v>38.661670000000001</v>
      </c>
      <c r="BY22">
        <v>49.038049999999998</v>
      </c>
      <c r="BZ22">
        <v>500.07639999999998</v>
      </c>
      <c r="CA22">
        <v>99.728989999999996</v>
      </c>
      <c r="CB22">
        <v>6.1409819999999997E-2</v>
      </c>
      <c r="CC22">
        <v>38.253790000000002</v>
      </c>
      <c r="CD22">
        <v>36.954239999999999</v>
      </c>
      <c r="CE22">
        <v>999.9</v>
      </c>
      <c r="CF22">
        <v>0</v>
      </c>
      <c r="CG22">
        <v>0</v>
      </c>
      <c r="CH22">
        <v>9994.5</v>
      </c>
      <c r="CI22">
        <v>0</v>
      </c>
      <c r="CJ22">
        <v>377.78359999999998</v>
      </c>
      <c r="CK22">
        <v>1200.0050000000001</v>
      </c>
      <c r="CL22">
        <v>0.99199760000000003</v>
      </c>
      <c r="CM22">
        <v>8.0021580000000005E-3</v>
      </c>
      <c r="CN22">
        <v>0</v>
      </c>
      <c r="CO22">
        <v>621.09569999999997</v>
      </c>
      <c r="CP22">
        <v>5.0007400000000004</v>
      </c>
      <c r="CQ22">
        <v>8036.7380000000003</v>
      </c>
      <c r="CR22">
        <v>10013.17</v>
      </c>
      <c r="CS22">
        <v>48.375</v>
      </c>
      <c r="CT22">
        <v>50.375</v>
      </c>
      <c r="CU22">
        <v>49.436999999999998</v>
      </c>
      <c r="CV22">
        <v>50.375</v>
      </c>
      <c r="CW22">
        <v>51.25</v>
      </c>
      <c r="CX22">
        <v>1185.444</v>
      </c>
      <c r="CY22">
        <v>9.56</v>
      </c>
      <c r="CZ22">
        <v>0</v>
      </c>
      <c r="DA22">
        <v>1691288480.5999999</v>
      </c>
      <c r="DB22">
        <v>0</v>
      </c>
      <c r="DC22">
        <v>621.05533333333301</v>
      </c>
      <c r="DD22">
        <v>0.16999989818644301</v>
      </c>
      <c r="DE22">
        <v>-15.2833331691639</v>
      </c>
      <c r="DF22">
        <v>8036.5477777777796</v>
      </c>
      <c r="DG22">
        <v>5</v>
      </c>
      <c r="DH22">
        <v>0</v>
      </c>
      <c r="DI22" t="s">
        <v>281</v>
      </c>
      <c r="DJ22">
        <v>1690363606.5999999</v>
      </c>
      <c r="DK22">
        <v>1690363604.5999999</v>
      </c>
      <c r="DL22">
        <v>0</v>
      </c>
      <c r="DM22">
        <v>-0.38</v>
      </c>
      <c r="DN22">
        <v>3.5999999999999997E-2</v>
      </c>
      <c r="DO22">
        <v>-1.6020000000000001</v>
      </c>
      <c r="DP22">
        <v>-0.24099999999999999</v>
      </c>
      <c r="DQ22">
        <v>437</v>
      </c>
      <c r="DR22">
        <v>22</v>
      </c>
      <c r="DS22">
        <v>2.23</v>
      </c>
      <c r="DT22">
        <v>0.73</v>
      </c>
      <c r="DU22">
        <v>50.000003225806402</v>
      </c>
      <c r="DV22">
        <v>-0.121325806451791</v>
      </c>
      <c r="DW22">
        <v>3.3755453407641703E-2</v>
      </c>
      <c r="DX22">
        <v>-1</v>
      </c>
      <c r="DY22">
        <v>0</v>
      </c>
      <c r="DZ22">
        <v>0</v>
      </c>
      <c r="EA22" t="s">
        <v>282</v>
      </c>
      <c r="EB22">
        <v>100</v>
      </c>
      <c r="EC22">
        <v>100</v>
      </c>
      <c r="ED22">
        <v>-1.6519999999999999</v>
      </c>
      <c r="EE22">
        <v>-0.24099999999999999</v>
      </c>
      <c r="EF22">
        <v>-1.6801518254971</v>
      </c>
      <c r="EG22">
        <v>7.7972607418654298E-4</v>
      </c>
      <c r="EH22">
        <v>-1.5494783076465601E-6</v>
      </c>
      <c r="EI22">
        <v>3.9919084007867502E-10</v>
      </c>
      <c r="EJ22">
        <v>-0.24099999999999999</v>
      </c>
      <c r="EK22">
        <v>0</v>
      </c>
      <c r="EL22">
        <v>0</v>
      </c>
      <c r="EM22">
        <v>0</v>
      </c>
      <c r="EN22">
        <v>12</v>
      </c>
      <c r="EO22">
        <v>2206</v>
      </c>
      <c r="EP22">
        <v>-1</v>
      </c>
      <c r="EQ22">
        <v>-1</v>
      </c>
      <c r="ER22">
        <v>15414.6</v>
      </c>
      <c r="ES22">
        <v>15414.6</v>
      </c>
      <c r="ET22">
        <v>2</v>
      </c>
      <c r="EU22">
        <v>556.71</v>
      </c>
      <c r="EV22">
        <v>438.298</v>
      </c>
      <c r="EW22">
        <v>37.757300000000001</v>
      </c>
      <c r="EX22">
        <v>36.968400000000003</v>
      </c>
      <c r="EY22">
        <v>29.9999</v>
      </c>
      <c r="EZ22">
        <v>36.748100000000001</v>
      </c>
      <c r="FA22">
        <v>36.918300000000002</v>
      </c>
      <c r="FB22">
        <v>5.2061799999999998</v>
      </c>
      <c r="FC22">
        <v>-30</v>
      </c>
      <c r="FD22">
        <v>-30</v>
      </c>
      <c r="FE22">
        <v>-999.9</v>
      </c>
      <c r="FF22">
        <v>50</v>
      </c>
      <c r="FG22">
        <v>0</v>
      </c>
      <c r="FH22">
        <v>94.380300000000005</v>
      </c>
      <c r="FI22">
        <v>99.290999999999997</v>
      </c>
    </row>
    <row r="23" spans="1:165" x14ac:dyDescent="0.15">
      <c r="A23">
        <v>7</v>
      </c>
      <c r="B23">
        <v>1691288601</v>
      </c>
      <c r="C23">
        <v>723.40000009536698</v>
      </c>
      <c r="D23" t="s">
        <v>293</v>
      </c>
      <c r="E23" t="s">
        <v>294</v>
      </c>
      <c r="F23" t="s">
        <v>309</v>
      </c>
      <c r="G23">
        <v>1691288598.25</v>
      </c>
      <c r="H23">
        <f t="shared" si="0"/>
        <v>7.7370843720803387E-3</v>
      </c>
      <c r="I23">
        <f t="shared" si="1"/>
        <v>5.4340719100369475</v>
      </c>
      <c r="J23">
        <f t="shared" si="2"/>
        <v>18.3279</v>
      </c>
      <c r="K23">
        <f t="shared" si="3"/>
        <v>-1.8907998205498929E-2</v>
      </c>
      <c r="L23">
        <f t="shared" si="4"/>
        <v>-1.8868560600547033E-3</v>
      </c>
      <c r="M23">
        <f t="shared" si="5"/>
        <v>1.828967234247951</v>
      </c>
      <c r="N23">
        <f t="shared" si="6"/>
        <v>0.52047312459477457</v>
      </c>
      <c r="O23">
        <f t="shared" si="7"/>
        <v>2.9235359761087794</v>
      </c>
      <c r="P23">
        <f t="shared" si="8"/>
        <v>0.47394171405594593</v>
      </c>
      <c r="Q23">
        <f t="shared" si="9"/>
        <v>0.30004679934069162</v>
      </c>
      <c r="R23">
        <f t="shared" si="10"/>
        <v>192.05108249202559</v>
      </c>
      <c r="S23">
        <f t="shared" si="11"/>
        <v>37.215471060803871</v>
      </c>
      <c r="T23">
        <f t="shared" si="12"/>
        <v>37.215471060803871</v>
      </c>
      <c r="U23">
        <f t="shared" si="13"/>
        <v>6.3794099595955185</v>
      </c>
      <c r="V23">
        <f t="shared" si="14"/>
        <v>72.378013801015371</v>
      </c>
      <c r="W23">
        <f t="shared" si="15"/>
        <v>4.8419118106943806</v>
      </c>
      <c r="X23">
        <f t="shared" si="16"/>
        <v>6.6897550187077037</v>
      </c>
      <c r="Y23">
        <f t="shared" si="17"/>
        <v>1.5374981489011379</v>
      </c>
      <c r="Z23">
        <f t="shared" si="18"/>
        <v>-341.20542080874293</v>
      </c>
      <c r="AA23">
        <f t="shared" si="19"/>
        <v>137.81092265399826</v>
      </c>
      <c r="AB23">
        <f t="shared" si="20"/>
        <v>11.295681963224279</v>
      </c>
      <c r="AC23">
        <f t="shared" si="21"/>
        <v>-4.7733699494813209E-2</v>
      </c>
      <c r="AD23">
        <v>0</v>
      </c>
      <c r="AE23">
        <v>0</v>
      </c>
      <c r="AF23">
        <f t="shared" si="22"/>
        <v>1</v>
      </c>
      <c r="AG23">
        <f t="shared" si="23"/>
        <v>0</v>
      </c>
      <c r="AH23">
        <f t="shared" si="24"/>
        <v>50819.087779512403</v>
      </c>
      <c r="AI23" t="s">
        <v>279</v>
      </c>
      <c r="AJ23" t="s">
        <v>279</v>
      </c>
      <c r="AK23">
        <v>0</v>
      </c>
      <c r="AL23">
        <v>0</v>
      </c>
      <c r="AM23">
        <f t="shared" si="25"/>
        <v>0</v>
      </c>
      <c r="AN23" t="e">
        <f t="shared" si="26"/>
        <v>#DIV/0!</v>
      </c>
      <c r="AO23">
        <v>0</v>
      </c>
      <c r="AP23" t="s">
        <v>279</v>
      </c>
      <c r="AQ23" t="s">
        <v>279</v>
      </c>
      <c r="AR23">
        <v>0</v>
      </c>
      <c r="AS23">
        <v>0</v>
      </c>
      <c r="AT23" t="e">
        <f t="shared" si="27"/>
        <v>#DIV/0!</v>
      </c>
      <c r="AU23">
        <v>0.5</v>
      </c>
      <c r="AV23">
        <f t="shared" si="28"/>
        <v>1008.2582698231166</v>
      </c>
      <c r="AW23">
        <f t="shared" si="29"/>
        <v>5.4340719100369475</v>
      </c>
      <c r="AX23" t="e">
        <f t="shared" si="30"/>
        <v>#DIV/0!</v>
      </c>
      <c r="AY23" t="e">
        <f t="shared" si="31"/>
        <v>#DIV/0!</v>
      </c>
      <c r="AZ23">
        <f t="shared" si="32"/>
        <v>5.3895634409130821E-3</v>
      </c>
      <c r="BA23" t="e">
        <f t="shared" si="33"/>
        <v>#DIV/0!</v>
      </c>
      <c r="BB23" t="s">
        <v>279</v>
      </c>
      <c r="BC23">
        <v>0</v>
      </c>
      <c r="BD23">
        <f t="shared" si="34"/>
        <v>0</v>
      </c>
      <c r="BE23" t="e">
        <f t="shared" si="35"/>
        <v>#DIV/0!</v>
      </c>
      <c r="BF23" t="e">
        <f t="shared" si="36"/>
        <v>#DIV/0!</v>
      </c>
      <c r="BG23" t="e">
        <f t="shared" si="37"/>
        <v>#DIV/0!</v>
      </c>
      <c r="BH23" t="e">
        <f t="shared" si="38"/>
        <v>#DIV/0!</v>
      </c>
      <c r="BI23" t="e">
        <f t="shared" si="39"/>
        <v>#DIV/0!</v>
      </c>
      <c r="BJ23" t="e">
        <f t="shared" si="40"/>
        <v>#DIV/0!</v>
      </c>
      <c r="BK23">
        <f t="shared" si="41"/>
        <v>1199.9659999999999</v>
      </c>
      <c r="BL23">
        <f t="shared" si="42"/>
        <v>1008.2582698231166</v>
      </c>
      <c r="BM23">
        <f t="shared" si="43"/>
        <v>0.84023903162516</v>
      </c>
      <c r="BN23">
        <f t="shared" si="44"/>
        <v>0.19047806325031977</v>
      </c>
      <c r="BO23">
        <v>6</v>
      </c>
      <c r="BP23">
        <v>0.5</v>
      </c>
      <c r="BQ23" t="s">
        <v>280</v>
      </c>
      <c r="BR23">
        <v>2</v>
      </c>
      <c r="BS23">
        <v>1691288598.25</v>
      </c>
      <c r="BT23">
        <v>18.3279</v>
      </c>
      <c r="BU23">
        <v>25.01885</v>
      </c>
      <c r="BV23">
        <v>48.520319999999998</v>
      </c>
      <c r="BW23">
        <v>39.686439999999997</v>
      </c>
      <c r="BX23">
        <v>19.993069999999999</v>
      </c>
      <c r="BY23">
        <v>48.761330000000001</v>
      </c>
      <c r="BZ23">
        <v>500.00760000000002</v>
      </c>
      <c r="CA23">
        <v>99.729889999999997</v>
      </c>
      <c r="CB23">
        <v>6.1533690000000002E-2</v>
      </c>
      <c r="CC23">
        <v>38.089829999999999</v>
      </c>
      <c r="CD23">
        <v>36.729170000000003</v>
      </c>
      <c r="CE23">
        <v>999.9</v>
      </c>
      <c r="CF23">
        <v>0</v>
      </c>
      <c r="CG23">
        <v>0</v>
      </c>
      <c r="CH23">
        <v>9992.75</v>
      </c>
      <c r="CI23">
        <v>0</v>
      </c>
      <c r="CJ23">
        <v>290.291</v>
      </c>
      <c r="CK23">
        <v>1199.9659999999999</v>
      </c>
      <c r="CL23">
        <v>0.99199680000000001</v>
      </c>
      <c r="CM23">
        <v>8.002894E-3</v>
      </c>
      <c r="CN23">
        <v>0</v>
      </c>
      <c r="CO23">
        <v>632.82680000000005</v>
      </c>
      <c r="CP23">
        <v>5.0007400000000004</v>
      </c>
      <c r="CQ23">
        <v>8179.0230000000001</v>
      </c>
      <c r="CR23">
        <v>10012.86</v>
      </c>
      <c r="CS23">
        <v>48.186999999999998</v>
      </c>
      <c r="CT23">
        <v>50.018599999999999</v>
      </c>
      <c r="CU23">
        <v>49.25</v>
      </c>
      <c r="CV23">
        <v>50.125</v>
      </c>
      <c r="CW23">
        <v>51.030999999999999</v>
      </c>
      <c r="CX23">
        <v>1185.405</v>
      </c>
      <c r="CY23">
        <v>9.5609999999999999</v>
      </c>
      <c r="CZ23">
        <v>0</v>
      </c>
      <c r="DA23">
        <v>1691288601.2</v>
      </c>
      <c r="DB23">
        <v>0</v>
      </c>
      <c r="DC23">
        <v>632.89744444444398</v>
      </c>
      <c r="DD23">
        <v>3.5516666247725999</v>
      </c>
      <c r="DE23">
        <v>-18.566666839459</v>
      </c>
      <c r="DF23">
        <v>8179.10777777778</v>
      </c>
      <c r="DG23">
        <v>5</v>
      </c>
      <c r="DH23">
        <v>0</v>
      </c>
      <c r="DI23" t="s">
        <v>281</v>
      </c>
      <c r="DJ23">
        <v>1690363606.5999999</v>
      </c>
      <c r="DK23">
        <v>1690363604.5999999</v>
      </c>
      <c r="DL23">
        <v>0</v>
      </c>
      <c r="DM23">
        <v>-0.38</v>
      </c>
      <c r="DN23">
        <v>3.5999999999999997E-2</v>
      </c>
      <c r="DO23">
        <v>-1.6020000000000001</v>
      </c>
      <c r="DP23">
        <v>-0.24099999999999999</v>
      </c>
      <c r="DQ23">
        <v>437</v>
      </c>
      <c r="DR23">
        <v>22</v>
      </c>
      <c r="DS23">
        <v>2.23</v>
      </c>
      <c r="DT23">
        <v>0.73</v>
      </c>
      <c r="DU23">
        <v>25.006764516129</v>
      </c>
      <c r="DV23">
        <v>6.7011290322494199E-2</v>
      </c>
      <c r="DW23">
        <v>5.4097018869548603E-2</v>
      </c>
      <c r="DX23">
        <v>-1</v>
      </c>
      <c r="DY23">
        <v>0</v>
      </c>
      <c r="DZ23">
        <v>0</v>
      </c>
      <c r="EA23" t="s">
        <v>282</v>
      </c>
      <c r="EB23">
        <v>100</v>
      </c>
      <c r="EC23">
        <v>100</v>
      </c>
      <c r="ED23">
        <v>-1.665</v>
      </c>
      <c r="EE23">
        <v>-0.24099999999999999</v>
      </c>
      <c r="EF23">
        <v>-1.6801518254971</v>
      </c>
      <c r="EG23">
        <v>7.7972607418654298E-4</v>
      </c>
      <c r="EH23">
        <v>-1.5494783076465601E-6</v>
      </c>
      <c r="EI23">
        <v>3.9919084007867502E-10</v>
      </c>
      <c r="EJ23">
        <v>-0.24099999999999999</v>
      </c>
      <c r="EK23">
        <v>0</v>
      </c>
      <c r="EL23">
        <v>0</v>
      </c>
      <c r="EM23">
        <v>0</v>
      </c>
      <c r="EN23">
        <v>12</v>
      </c>
      <c r="EO23">
        <v>2206</v>
      </c>
      <c r="EP23">
        <v>-1</v>
      </c>
      <c r="EQ23">
        <v>-1</v>
      </c>
      <c r="ER23">
        <v>15416.6</v>
      </c>
      <c r="ES23">
        <v>15416.6</v>
      </c>
      <c r="ET23">
        <v>2</v>
      </c>
      <c r="EU23">
        <v>557.16099999999994</v>
      </c>
      <c r="EV23">
        <v>438.39800000000002</v>
      </c>
      <c r="EW23">
        <v>37.602899999999998</v>
      </c>
      <c r="EX23">
        <v>36.837800000000001</v>
      </c>
      <c r="EY23">
        <v>29.999600000000001</v>
      </c>
      <c r="EZ23">
        <v>36.638599999999997</v>
      </c>
      <c r="FA23">
        <v>36.809399999999997</v>
      </c>
      <c r="FB23">
        <v>4.1260700000000003</v>
      </c>
      <c r="FC23">
        <v>-30</v>
      </c>
      <c r="FD23">
        <v>-30</v>
      </c>
      <c r="FE23">
        <v>-999.9</v>
      </c>
      <c r="FF23">
        <v>25</v>
      </c>
      <c r="FG23">
        <v>0</v>
      </c>
      <c r="FH23">
        <v>94.400899999999993</v>
      </c>
      <c r="FI23">
        <v>99.311499999999995</v>
      </c>
    </row>
    <row r="24" spans="1:165" x14ac:dyDescent="0.15">
      <c r="A24">
        <v>8</v>
      </c>
      <c r="B24">
        <v>1691288721.5</v>
      </c>
      <c r="C24">
        <v>843.90000009536698</v>
      </c>
      <c r="D24" t="s">
        <v>295</v>
      </c>
      <c r="E24" t="s">
        <v>296</v>
      </c>
      <c r="F24" t="s">
        <v>309</v>
      </c>
      <c r="G24">
        <v>1691288718.75</v>
      </c>
      <c r="H24">
        <f t="shared" si="0"/>
        <v>7.4750790724272881E-3</v>
      </c>
      <c r="I24">
        <f t="shared" si="1"/>
        <v>46.795132158304632</v>
      </c>
      <c r="J24">
        <f t="shared" si="2"/>
        <v>340.76389999999998</v>
      </c>
      <c r="K24">
        <f t="shared" si="3"/>
        <v>169.53668981582487</v>
      </c>
      <c r="L24">
        <f t="shared" si="4"/>
        <v>16.919389590267418</v>
      </c>
      <c r="M24">
        <f t="shared" si="5"/>
        <v>34.00748940339853</v>
      </c>
      <c r="N24">
        <f t="shared" si="6"/>
        <v>0.49127606459675266</v>
      </c>
      <c r="O24">
        <f t="shared" si="7"/>
        <v>2.9214159980002417</v>
      </c>
      <c r="P24">
        <f t="shared" si="8"/>
        <v>0.44956761910442783</v>
      </c>
      <c r="Q24">
        <f t="shared" si="9"/>
        <v>0.28443143315661823</v>
      </c>
      <c r="R24">
        <f t="shared" si="10"/>
        <v>192.0523031624661</v>
      </c>
      <c r="S24">
        <f t="shared" si="11"/>
        <v>37.088585924073598</v>
      </c>
      <c r="T24">
        <f t="shared" si="12"/>
        <v>37.088585924073598</v>
      </c>
      <c r="U24">
        <f t="shared" si="13"/>
        <v>6.3354284862448935</v>
      </c>
      <c r="V24">
        <f t="shared" si="14"/>
        <v>72.03204687870317</v>
      </c>
      <c r="W24">
        <f t="shared" si="15"/>
        <v>4.7683770685226792</v>
      </c>
      <c r="X24">
        <f t="shared" si="16"/>
        <v>6.619799485293381</v>
      </c>
      <c r="Y24">
        <f t="shared" si="17"/>
        <v>1.5670514177222143</v>
      </c>
      <c r="Z24">
        <f t="shared" si="18"/>
        <v>-329.65098709404339</v>
      </c>
      <c r="AA24">
        <f t="shared" si="19"/>
        <v>127.14516587062541</v>
      </c>
      <c r="AB24">
        <f t="shared" si="20"/>
        <v>10.412872994001978</v>
      </c>
      <c r="AC24">
        <f t="shared" si="21"/>
        <v>-4.0645066949892339E-2</v>
      </c>
      <c r="AD24">
        <v>0</v>
      </c>
      <c r="AE24">
        <v>0</v>
      </c>
      <c r="AF24">
        <f t="shared" si="22"/>
        <v>1</v>
      </c>
      <c r="AG24">
        <f t="shared" si="23"/>
        <v>0</v>
      </c>
      <c r="AH24">
        <f t="shared" si="24"/>
        <v>50791.927909335966</v>
      </c>
      <c r="AI24" t="s">
        <v>279</v>
      </c>
      <c r="AJ24" t="s">
        <v>279</v>
      </c>
      <c r="AK24">
        <v>0</v>
      </c>
      <c r="AL24">
        <v>0</v>
      </c>
      <c r="AM24">
        <f t="shared" si="25"/>
        <v>0</v>
      </c>
      <c r="AN24" t="e">
        <f t="shared" si="26"/>
        <v>#DIV/0!</v>
      </c>
      <c r="AO24">
        <v>0</v>
      </c>
      <c r="AP24" t="s">
        <v>279</v>
      </c>
      <c r="AQ24" t="s">
        <v>279</v>
      </c>
      <c r="AR24">
        <v>0</v>
      </c>
      <c r="AS24">
        <v>0</v>
      </c>
      <c r="AT24" t="e">
        <f t="shared" si="27"/>
        <v>#DIV/0!</v>
      </c>
      <c r="AU24">
        <v>0.5</v>
      </c>
      <c r="AV24">
        <f t="shared" si="28"/>
        <v>1008.2649598231362</v>
      </c>
      <c r="AW24">
        <f t="shared" si="29"/>
        <v>46.795132158304632</v>
      </c>
      <c r="AX24" t="e">
        <f t="shared" si="30"/>
        <v>#DIV/0!</v>
      </c>
      <c r="AY24" t="e">
        <f t="shared" si="31"/>
        <v>#DIV/0!</v>
      </c>
      <c r="AZ24">
        <f t="shared" si="32"/>
        <v>4.6411542623194156E-2</v>
      </c>
      <c r="BA24" t="e">
        <f t="shared" si="33"/>
        <v>#DIV/0!</v>
      </c>
      <c r="BB24" t="s">
        <v>279</v>
      </c>
      <c r="BC24">
        <v>0</v>
      </c>
      <c r="BD24">
        <f t="shared" si="34"/>
        <v>0</v>
      </c>
      <c r="BE24" t="e">
        <f t="shared" si="35"/>
        <v>#DIV/0!</v>
      </c>
      <c r="BF24" t="e">
        <f t="shared" si="36"/>
        <v>#DIV/0!</v>
      </c>
      <c r="BG24" t="e">
        <f t="shared" si="37"/>
        <v>#DIV/0!</v>
      </c>
      <c r="BH24" t="e">
        <f t="shared" si="38"/>
        <v>#DIV/0!</v>
      </c>
      <c r="BI24" t="e">
        <f t="shared" si="39"/>
        <v>#DIV/0!</v>
      </c>
      <c r="BJ24" t="e">
        <f t="shared" si="40"/>
        <v>#DIV/0!</v>
      </c>
      <c r="BK24">
        <f t="shared" si="41"/>
        <v>1199.9739999999999</v>
      </c>
      <c r="BL24">
        <f t="shared" si="42"/>
        <v>1008.2649598231362</v>
      </c>
      <c r="BM24">
        <f t="shared" si="43"/>
        <v>0.84023900503105586</v>
      </c>
      <c r="BN24">
        <f t="shared" si="44"/>
        <v>0.19047801006211182</v>
      </c>
      <c r="BO24">
        <v>6</v>
      </c>
      <c r="BP24">
        <v>0.5</v>
      </c>
      <c r="BQ24" t="s">
        <v>280</v>
      </c>
      <c r="BR24">
        <v>2</v>
      </c>
      <c r="BS24">
        <v>1691288718.75</v>
      </c>
      <c r="BT24">
        <v>340.76389999999998</v>
      </c>
      <c r="BU24">
        <v>399.97890000000001</v>
      </c>
      <c r="BV24">
        <v>47.780380000000001</v>
      </c>
      <c r="BW24">
        <v>39.238280000000003</v>
      </c>
      <c r="BX24">
        <v>342.34269999999998</v>
      </c>
      <c r="BY24">
        <v>48.021380000000001</v>
      </c>
      <c r="BZ24">
        <v>499.9649</v>
      </c>
      <c r="CA24">
        <v>99.736540000000005</v>
      </c>
      <c r="CB24">
        <v>6.1265470000000002E-2</v>
      </c>
      <c r="CC24">
        <v>37.895859999999999</v>
      </c>
      <c r="CD24">
        <v>36.525739999999999</v>
      </c>
      <c r="CE24">
        <v>999.9</v>
      </c>
      <c r="CF24">
        <v>0</v>
      </c>
      <c r="CG24">
        <v>0</v>
      </c>
      <c r="CH24">
        <v>9980</v>
      </c>
      <c r="CI24">
        <v>0</v>
      </c>
      <c r="CJ24">
        <v>324.13630000000001</v>
      </c>
      <c r="CK24">
        <v>1199.9739999999999</v>
      </c>
      <c r="CL24">
        <v>0.9919964</v>
      </c>
      <c r="CM24">
        <v>8.0032620000000006E-3</v>
      </c>
      <c r="CN24">
        <v>0</v>
      </c>
      <c r="CO24">
        <v>657.4896</v>
      </c>
      <c r="CP24">
        <v>5.0007400000000004</v>
      </c>
      <c r="CQ24">
        <v>8499.39</v>
      </c>
      <c r="CR24">
        <v>10012.92</v>
      </c>
      <c r="CS24">
        <v>47.949599999999997</v>
      </c>
      <c r="CT24">
        <v>49.686999999999998</v>
      </c>
      <c r="CU24">
        <v>49</v>
      </c>
      <c r="CV24">
        <v>49.811999999999998</v>
      </c>
      <c r="CW24">
        <v>50.811999999999998</v>
      </c>
      <c r="CX24">
        <v>1185.414</v>
      </c>
      <c r="CY24">
        <v>9.56</v>
      </c>
      <c r="CZ24">
        <v>0</v>
      </c>
      <c r="DA24">
        <v>1691288721.2</v>
      </c>
      <c r="DB24">
        <v>0</v>
      </c>
      <c r="DC24">
        <v>657.45077777777794</v>
      </c>
      <c r="DD24">
        <v>-9.1149999822844592</v>
      </c>
      <c r="DE24">
        <v>-116.749999463257</v>
      </c>
      <c r="DF24">
        <v>8499.35222222222</v>
      </c>
      <c r="DG24">
        <v>5</v>
      </c>
      <c r="DH24">
        <v>0</v>
      </c>
      <c r="DI24" t="s">
        <v>281</v>
      </c>
      <c r="DJ24">
        <v>1690363606.5999999</v>
      </c>
      <c r="DK24">
        <v>1690363604.5999999</v>
      </c>
      <c r="DL24">
        <v>0</v>
      </c>
      <c r="DM24">
        <v>-0.38</v>
      </c>
      <c r="DN24">
        <v>3.5999999999999997E-2</v>
      </c>
      <c r="DO24">
        <v>-1.6020000000000001</v>
      </c>
      <c r="DP24">
        <v>-0.24099999999999999</v>
      </c>
      <c r="DQ24">
        <v>437</v>
      </c>
      <c r="DR24">
        <v>22</v>
      </c>
      <c r="DS24">
        <v>2.23</v>
      </c>
      <c r="DT24">
        <v>0.73</v>
      </c>
      <c r="DU24">
        <v>399.99935483871002</v>
      </c>
      <c r="DV24">
        <v>-0.107322580645795</v>
      </c>
      <c r="DW24">
        <v>5.4119669304410402E-2</v>
      </c>
      <c r="DX24">
        <v>-1</v>
      </c>
      <c r="DY24">
        <v>0</v>
      </c>
      <c r="DZ24">
        <v>0</v>
      </c>
      <c r="EA24" t="s">
        <v>282</v>
      </c>
      <c r="EB24">
        <v>100</v>
      </c>
      <c r="EC24">
        <v>100</v>
      </c>
      <c r="ED24">
        <v>-1.579</v>
      </c>
      <c r="EE24">
        <v>-0.24099999999999999</v>
      </c>
      <c r="EF24">
        <v>-1.6801518254971</v>
      </c>
      <c r="EG24">
        <v>7.7972607418654298E-4</v>
      </c>
      <c r="EH24">
        <v>-1.5494783076465601E-6</v>
      </c>
      <c r="EI24">
        <v>3.9919084007867502E-10</v>
      </c>
      <c r="EJ24">
        <v>-0.24099999999999999</v>
      </c>
      <c r="EK24">
        <v>0</v>
      </c>
      <c r="EL24">
        <v>0</v>
      </c>
      <c r="EM24">
        <v>0</v>
      </c>
      <c r="EN24">
        <v>12</v>
      </c>
      <c r="EO24">
        <v>2206</v>
      </c>
      <c r="EP24">
        <v>-1</v>
      </c>
      <c r="EQ24">
        <v>-1</v>
      </c>
      <c r="ER24">
        <v>15418.6</v>
      </c>
      <c r="ES24">
        <v>15418.6</v>
      </c>
      <c r="ET24">
        <v>2</v>
      </c>
      <c r="EU24">
        <v>557.09400000000005</v>
      </c>
      <c r="EV24">
        <v>439.74</v>
      </c>
      <c r="EW24">
        <v>37.397799999999997</v>
      </c>
      <c r="EX24">
        <v>36.6691</v>
      </c>
      <c r="EY24">
        <v>29.999600000000001</v>
      </c>
      <c r="EZ24">
        <v>36.492199999999997</v>
      </c>
      <c r="FA24">
        <v>36.664099999999998</v>
      </c>
      <c r="FB24">
        <v>20.205500000000001</v>
      </c>
      <c r="FC24">
        <v>-30</v>
      </c>
      <c r="FD24">
        <v>-30</v>
      </c>
      <c r="FE24">
        <v>-999.9</v>
      </c>
      <c r="FF24">
        <v>400</v>
      </c>
      <c r="FG24">
        <v>0</v>
      </c>
      <c r="FH24">
        <v>94.444599999999994</v>
      </c>
      <c r="FI24">
        <v>99.340299999999999</v>
      </c>
    </row>
    <row r="25" spans="1:165" x14ac:dyDescent="0.15">
      <c r="A25">
        <v>9</v>
      </c>
      <c r="B25">
        <v>1691288842</v>
      </c>
      <c r="C25">
        <v>964.40000009536698</v>
      </c>
      <c r="D25" t="s">
        <v>297</v>
      </c>
      <c r="E25" t="s">
        <v>298</v>
      </c>
      <c r="F25" t="s">
        <v>309</v>
      </c>
      <c r="G25">
        <v>1691288839.25</v>
      </c>
      <c r="H25">
        <f t="shared" si="0"/>
        <v>7.2465621494992158E-3</v>
      </c>
      <c r="I25">
        <f t="shared" si="1"/>
        <v>50.499529577361145</v>
      </c>
      <c r="J25">
        <f t="shared" si="2"/>
        <v>534.78449999999998</v>
      </c>
      <c r="K25">
        <f t="shared" si="3"/>
        <v>333.78119434711112</v>
      </c>
      <c r="L25">
        <f t="shared" si="4"/>
        <v>33.311151144648925</v>
      </c>
      <c r="M25">
        <f t="shared" si="5"/>
        <v>53.371153351407152</v>
      </c>
      <c r="N25">
        <f t="shared" si="6"/>
        <v>0.45875926385913707</v>
      </c>
      <c r="O25">
        <f t="shared" si="7"/>
        <v>2.9205312678680513</v>
      </c>
      <c r="P25">
        <f t="shared" si="8"/>
        <v>0.42215908371438488</v>
      </c>
      <c r="Q25">
        <f t="shared" si="9"/>
        <v>0.26689405453116127</v>
      </c>
      <c r="R25">
        <f t="shared" si="10"/>
        <v>192.0582128298249</v>
      </c>
      <c r="S25">
        <f t="shared" si="11"/>
        <v>37.069862579912176</v>
      </c>
      <c r="T25">
        <f t="shared" si="12"/>
        <v>37.069862579912176</v>
      </c>
      <c r="U25">
        <f t="shared" si="13"/>
        <v>6.3289608598792348</v>
      </c>
      <c r="V25">
        <f t="shared" si="14"/>
        <v>71.459660012758732</v>
      </c>
      <c r="W25">
        <f t="shared" si="15"/>
        <v>4.7106068593508192</v>
      </c>
      <c r="X25">
        <f t="shared" si="16"/>
        <v>6.5919805083172331</v>
      </c>
      <c r="Y25">
        <f t="shared" si="17"/>
        <v>1.6183540005284156</v>
      </c>
      <c r="Z25">
        <f t="shared" si="18"/>
        <v>-319.5733907929154</v>
      </c>
      <c r="AA25">
        <f t="shared" si="19"/>
        <v>117.83170883227334</v>
      </c>
      <c r="AB25">
        <f t="shared" si="20"/>
        <v>9.6485524163939633</v>
      </c>
      <c r="AC25">
        <f t="shared" si="21"/>
        <v>-3.4916714423218309E-2</v>
      </c>
      <c r="AD25">
        <v>0</v>
      </c>
      <c r="AE25">
        <v>0</v>
      </c>
      <c r="AF25">
        <f t="shared" si="22"/>
        <v>1</v>
      </c>
      <c r="AG25">
        <f t="shared" si="23"/>
        <v>0</v>
      </c>
      <c r="AH25">
        <f t="shared" si="24"/>
        <v>50780.034516230829</v>
      </c>
      <c r="AI25" t="s">
        <v>279</v>
      </c>
      <c r="AJ25" t="s">
        <v>279</v>
      </c>
      <c r="AK25">
        <v>0</v>
      </c>
      <c r="AL25">
        <v>0</v>
      </c>
      <c r="AM25">
        <f t="shared" si="25"/>
        <v>0</v>
      </c>
      <c r="AN25" t="e">
        <f t="shared" si="26"/>
        <v>#DIV/0!</v>
      </c>
      <c r="AO25">
        <v>0</v>
      </c>
      <c r="AP25" t="s">
        <v>279</v>
      </c>
      <c r="AQ25" t="s">
        <v>279</v>
      </c>
      <c r="AR25">
        <v>0</v>
      </c>
      <c r="AS25">
        <v>0</v>
      </c>
      <c r="AT25" t="e">
        <f t="shared" si="27"/>
        <v>#DIV/0!</v>
      </c>
      <c r="AU25">
        <v>0.5</v>
      </c>
      <c r="AV25">
        <f t="shared" si="28"/>
        <v>1008.2960422131367</v>
      </c>
      <c r="AW25">
        <f t="shared" si="29"/>
        <v>50.499529577361145</v>
      </c>
      <c r="AX25" t="e">
        <f t="shared" si="30"/>
        <v>#DIV/0!</v>
      </c>
      <c r="AY25" t="e">
        <f t="shared" si="31"/>
        <v>#DIV/0!</v>
      </c>
      <c r="AZ25">
        <f t="shared" si="32"/>
        <v>5.0084030347395135E-2</v>
      </c>
      <c r="BA25" t="e">
        <f t="shared" si="33"/>
        <v>#DIV/0!</v>
      </c>
      <c r="BB25" t="s">
        <v>279</v>
      </c>
      <c r="BC25">
        <v>0</v>
      </c>
      <c r="BD25">
        <f t="shared" si="34"/>
        <v>0</v>
      </c>
      <c r="BE25" t="e">
        <f t="shared" si="35"/>
        <v>#DIV/0!</v>
      </c>
      <c r="BF25" t="e">
        <f t="shared" si="36"/>
        <v>#DIV/0!</v>
      </c>
      <c r="BG25" t="e">
        <f t="shared" si="37"/>
        <v>#DIV/0!</v>
      </c>
      <c r="BH25" t="e">
        <f t="shared" si="38"/>
        <v>#DIV/0!</v>
      </c>
      <c r="BI25" t="e">
        <f t="shared" si="39"/>
        <v>#DIV/0!</v>
      </c>
      <c r="BJ25" t="e">
        <f t="shared" si="40"/>
        <v>#DIV/0!</v>
      </c>
      <c r="BK25">
        <f t="shared" si="41"/>
        <v>1200.011</v>
      </c>
      <c r="BL25">
        <f t="shared" si="42"/>
        <v>1008.2960422131367</v>
      </c>
      <c r="BM25">
        <f t="shared" si="43"/>
        <v>0.8402389996534505</v>
      </c>
      <c r="BN25">
        <f t="shared" si="44"/>
        <v>0.19047799930690101</v>
      </c>
      <c r="BO25">
        <v>6</v>
      </c>
      <c r="BP25">
        <v>0.5</v>
      </c>
      <c r="BQ25" t="s">
        <v>280</v>
      </c>
      <c r="BR25">
        <v>2</v>
      </c>
      <c r="BS25">
        <v>1691288839.25</v>
      </c>
      <c r="BT25">
        <v>534.78449999999998</v>
      </c>
      <c r="BU25">
        <v>600.02890000000002</v>
      </c>
      <c r="BV25">
        <v>47.200769999999999</v>
      </c>
      <c r="BW25">
        <v>38.916040000000002</v>
      </c>
      <c r="BX25">
        <v>536.43079999999998</v>
      </c>
      <c r="BY25">
        <v>47.441769999999998</v>
      </c>
      <c r="BZ25">
        <v>500.04180000000002</v>
      </c>
      <c r="CA25">
        <v>99.738640000000004</v>
      </c>
      <c r="CB25">
        <v>6.07247E-2</v>
      </c>
      <c r="CC25">
        <v>37.81823</v>
      </c>
      <c r="CD25">
        <v>36.516919999999999</v>
      </c>
      <c r="CE25">
        <v>999.9</v>
      </c>
      <c r="CF25">
        <v>0</v>
      </c>
      <c r="CG25">
        <v>0</v>
      </c>
      <c r="CH25">
        <v>9974.75</v>
      </c>
      <c r="CI25">
        <v>0</v>
      </c>
      <c r="CJ25">
        <v>1125.9870000000001</v>
      </c>
      <c r="CK25">
        <v>1200.011</v>
      </c>
      <c r="CL25">
        <v>0.99199619999999999</v>
      </c>
      <c r="CM25">
        <v>8.0034460000000009E-3</v>
      </c>
      <c r="CN25">
        <v>0</v>
      </c>
      <c r="CO25">
        <v>656.49839999999995</v>
      </c>
      <c r="CP25">
        <v>5.0007400000000004</v>
      </c>
      <c r="CQ25">
        <v>8505.3919999999998</v>
      </c>
      <c r="CR25">
        <v>10013.209999999999</v>
      </c>
      <c r="CS25">
        <v>47.805799999999998</v>
      </c>
      <c r="CT25">
        <v>49.618699999999997</v>
      </c>
      <c r="CU25">
        <v>48.811999999999998</v>
      </c>
      <c r="CV25">
        <v>49.625</v>
      </c>
      <c r="CW25">
        <v>50.625</v>
      </c>
      <c r="CX25">
        <v>1185.441</v>
      </c>
      <c r="CY25">
        <v>9.56</v>
      </c>
      <c r="CZ25">
        <v>0</v>
      </c>
      <c r="DA25">
        <v>1691288841.8</v>
      </c>
      <c r="DB25">
        <v>0</v>
      </c>
      <c r="DC25">
        <v>656.52366666666705</v>
      </c>
      <c r="DD25">
        <v>0.70500007580461099</v>
      </c>
      <c r="DE25">
        <v>-4.4833326612240301</v>
      </c>
      <c r="DF25">
        <v>8505.4122222222195</v>
      </c>
      <c r="DG25">
        <v>5</v>
      </c>
      <c r="DH25">
        <v>0</v>
      </c>
      <c r="DI25" t="s">
        <v>281</v>
      </c>
      <c r="DJ25">
        <v>1690363606.5999999</v>
      </c>
      <c r="DK25">
        <v>1690363604.5999999</v>
      </c>
      <c r="DL25">
        <v>0</v>
      </c>
      <c r="DM25">
        <v>-0.38</v>
      </c>
      <c r="DN25">
        <v>3.5999999999999997E-2</v>
      </c>
      <c r="DO25">
        <v>-1.6020000000000001</v>
      </c>
      <c r="DP25">
        <v>-0.24099999999999999</v>
      </c>
      <c r="DQ25">
        <v>437</v>
      </c>
      <c r="DR25">
        <v>22</v>
      </c>
      <c r="DS25">
        <v>2.23</v>
      </c>
      <c r="DT25">
        <v>0.73</v>
      </c>
      <c r="DU25">
        <v>599.99329032258095</v>
      </c>
      <c r="DV25">
        <v>0.193306451611505</v>
      </c>
      <c r="DW25">
        <v>9.88179145141629E-2</v>
      </c>
      <c r="DX25">
        <v>-1</v>
      </c>
      <c r="DY25">
        <v>0</v>
      </c>
      <c r="DZ25">
        <v>0</v>
      </c>
      <c r="EA25" t="s">
        <v>282</v>
      </c>
      <c r="EB25">
        <v>100</v>
      </c>
      <c r="EC25">
        <v>100</v>
      </c>
      <c r="ED25">
        <v>-1.647</v>
      </c>
      <c r="EE25">
        <v>-0.24099999999999999</v>
      </c>
      <c r="EF25">
        <v>-1.6801518254971</v>
      </c>
      <c r="EG25">
        <v>7.7972607418654298E-4</v>
      </c>
      <c r="EH25">
        <v>-1.5494783076465601E-6</v>
      </c>
      <c r="EI25">
        <v>3.9919084007867502E-10</v>
      </c>
      <c r="EJ25">
        <v>-0.24099999999999999</v>
      </c>
      <c r="EK25">
        <v>0</v>
      </c>
      <c r="EL25">
        <v>0</v>
      </c>
      <c r="EM25">
        <v>0</v>
      </c>
      <c r="EN25">
        <v>12</v>
      </c>
      <c r="EO25">
        <v>2206</v>
      </c>
      <c r="EP25">
        <v>-1</v>
      </c>
      <c r="EQ25">
        <v>-1</v>
      </c>
      <c r="ER25">
        <v>15420.6</v>
      </c>
      <c r="ES25">
        <v>15420.6</v>
      </c>
      <c r="ET25">
        <v>2</v>
      </c>
      <c r="EU25">
        <v>556.721</v>
      </c>
      <c r="EV25">
        <v>441.49099999999999</v>
      </c>
      <c r="EW25">
        <v>37.2502</v>
      </c>
      <c r="EX25">
        <v>36.511800000000001</v>
      </c>
      <c r="EY25">
        <v>29.9999</v>
      </c>
      <c r="EZ25">
        <v>36.343299999999999</v>
      </c>
      <c r="FA25">
        <v>36.518999999999998</v>
      </c>
      <c r="FB25">
        <v>28.053699999999999</v>
      </c>
      <c r="FC25">
        <v>-30</v>
      </c>
      <c r="FD25">
        <v>-30</v>
      </c>
      <c r="FE25">
        <v>-999.9</v>
      </c>
      <c r="FF25">
        <v>600</v>
      </c>
      <c r="FG25">
        <v>0</v>
      </c>
      <c r="FH25">
        <v>94.482799999999997</v>
      </c>
      <c r="FI25">
        <v>99.369</v>
      </c>
    </row>
    <row r="26" spans="1:165" x14ac:dyDescent="0.15">
      <c r="A26">
        <v>10</v>
      </c>
      <c r="B26">
        <v>1691288962.5</v>
      </c>
      <c r="C26">
        <v>1084.9000000953699</v>
      </c>
      <c r="D26" t="s">
        <v>299</v>
      </c>
      <c r="E26" t="s">
        <v>300</v>
      </c>
      <c r="F26" t="s">
        <v>309</v>
      </c>
      <c r="G26">
        <v>1691288959.75</v>
      </c>
      <c r="H26">
        <f t="shared" si="0"/>
        <v>7.3022132409131047E-3</v>
      </c>
      <c r="I26">
        <f t="shared" si="1"/>
        <v>51.217697469687707</v>
      </c>
      <c r="J26">
        <f t="shared" si="2"/>
        <v>732.07330000000002</v>
      </c>
      <c r="K26">
        <f t="shared" si="3"/>
        <v>521.11207706281016</v>
      </c>
      <c r="L26">
        <f t="shared" si="4"/>
        <v>52.006094736384355</v>
      </c>
      <c r="M26">
        <f t="shared" si="5"/>
        <v>73.059664263333971</v>
      </c>
      <c r="N26">
        <f t="shared" si="6"/>
        <v>0.45424833762618549</v>
      </c>
      <c r="O26">
        <f t="shared" si="7"/>
        <v>2.9242293548879115</v>
      </c>
      <c r="P26">
        <f t="shared" si="8"/>
        <v>0.41837579641191486</v>
      </c>
      <c r="Q26">
        <f t="shared" si="9"/>
        <v>0.26447140436397915</v>
      </c>
      <c r="R26">
        <f t="shared" si="10"/>
        <v>192.0503879638338</v>
      </c>
      <c r="S26">
        <f t="shared" si="11"/>
        <v>37.144463921957566</v>
      </c>
      <c r="T26">
        <f t="shared" si="12"/>
        <v>37.144463921957566</v>
      </c>
      <c r="U26">
        <f t="shared" si="13"/>
        <v>6.3547646140178236</v>
      </c>
      <c r="V26">
        <f t="shared" si="14"/>
        <v>71.101754521201642</v>
      </c>
      <c r="W26">
        <f t="shared" si="15"/>
        <v>4.7094693788545747</v>
      </c>
      <c r="X26">
        <f t="shared" si="16"/>
        <v>6.6235628228418335</v>
      </c>
      <c r="Y26">
        <f t="shared" si="17"/>
        <v>1.6452952351632488</v>
      </c>
      <c r="Z26">
        <f t="shared" si="18"/>
        <v>-322.02760392426791</v>
      </c>
      <c r="AA26">
        <f t="shared" si="19"/>
        <v>120.11056594420869</v>
      </c>
      <c r="AB26">
        <f t="shared" si="20"/>
        <v>9.8304418855134674</v>
      </c>
      <c r="AC26">
        <f t="shared" si="21"/>
        <v>-3.6208130711955278E-2</v>
      </c>
      <c r="AD26">
        <v>0</v>
      </c>
      <c r="AE26">
        <v>0</v>
      </c>
      <c r="AF26">
        <f t="shared" si="22"/>
        <v>1</v>
      </c>
      <c r="AG26">
        <f t="shared" si="23"/>
        <v>0</v>
      </c>
      <c r="AH26">
        <f t="shared" si="24"/>
        <v>50868.529690083407</v>
      </c>
      <c r="AI26" t="s">
        <v>279</v>
      </c>
      <c r="AJ26" t="s">
        <v>279</v>
      </c>
      <c r="AK26">
        <v>0</v>
      </c>
      <c r="AL26">
        <v>0</v>
      </c>
      <c r="AM26">
        <f t="shared" si="25"/>
        <v>0</v>
      </c>
      <c r="AN26" t="e">
        <f t="shared" si="26"/>
        <v>#DIV/0!</v>
      </c>
      <c r="AO26">
        <v>0</v>
      </c>
      <c r="AP26" t="s">
        <v>279</v>
      </c>
      <c r="AQ26" t="s">
        <v>279</v>
      </c>
      <c r="AR26">
        <v>0</v>
      </c>
      <c r="AS26">
        <v>0</v>
      </c>
      <c r="AT26" t="e">
        <f t="shared" si="27"/>
        <v>#DIV/0!</v>
      </c>
      <c r="AU26">
        <v>0.5</v>
      </c>
      <c r="AV26">
        <f t="shared" si="28"/>
        <v>1008.2548798231346</v>
      </c>
      <c r="AW26">
        <f t="shared" si="29"/>
        <v>51.217697469687707</v>
      </c>
      <c r="AX26" t="e">
        <f t="shared" si="30"/>
        <v>#DIV/0!</v>
      </c>
      <c r="AY26" t="e">
        <f t="shared" si="31"/>
        <v>#DIV/0!</v>
      </c>
      <c r="AZ26">
        <f t="shared" si="32"/>
        <v>5.079836308719099E-2</v>
      </c>
      <c r="BA26" t="e">
        <f t="shared" si="33"/>
        <v>#DIV/0!</v>
      </c>
      <c r="BB26" t="s">
        <v>279</v>
      </c>
      <c r="BC26">
        <v>0</v>
      </c>
      <c r="BD26">
        <f t="shared" si="34"/>
        <v>0</v>
      </c>
      <c r="BE26" t="e">
        <f t="shared" si="35"/>
        <v>#DIV/0!</v>
      </c>
      <c r="BF26" t="e">
        <f t="shared" si="36"/>
        <v>#DIV/0!</v>
      </c>
      <c r="BG26" t="e">
        <f t="shared" si="37"/>
        <v>#DIV/0!</v>
      </c>
      <c r="BH26" t="e">
        <f t="shared" si="38"/>
        <v>#DIV/0!</v>
      </c>
      <c r="BI26" t="e">
        <f t="shared" si="39"/>
        <v>#DIV/0!</v>
      </c>
      <c r="BJ26" t="e">
        <f t="shared" si="40"/>
        <v>#DIV/0!</v>
      </c>
      <c r="BK26">
        <f t="shared" si="41"/>
        <v>1199.962</v>
      </c>
      <c r="BL26">
        <f t="shared" si="42"/>
        <v>1008.2548798231346</v>
      </c>
      <c r="BM26">
        <f t="shared" si="43"/>
        <v>0.84023900742118052</v>
      </c>
      <c r="BN26">
        <f t="shared" si="44"/>
        <v>0.19047801484236085</v>
      </c>
      <c r="BO26">
        <v>6</v>
      </c>
      <c r="BP26">
        <v>0.5</v>
      </c>
      <c r="BQ26" t="s">
        <v>280</v>
      </c>
      <c r="BR26">
        <v>2</v>
      </c>
      <c r="BS26">
        <v>1691288959.75</v>
      </c>
      <c r="BT26">
        <v>732.07330000000002</v>
      </c>
      <c r="BU26">
        <v>799.95410000000004</v>
      </c>
      <c r="BV26">
        <v>47.189880000000002</v>
      </c>
      <c r="BW26">
        <v>38.840159999999997</v>
      </c>
      <c r="BX26">
        <v>733.85799999999995</v>
      </c>
      <c r="BY26">
        <v>47.430880000000002</v>
      </c>
      <c r="BZ26">
        <v>499.96570000000003</v>
      </c>
      <c r="CA26">
        <v>99.736919999999998</v>
      </c>
      <c r="CB26">
        <v>6.1371050000000003E-2</v>
      </c>
      <c r="CC26">
        <v>37.90634</v>
      </c>
      <c r="CD26">
        <v>36.74174</v>
      </c>
      <c r="CE26">
        <v>999.9</v>
      </c>
      <c r="CF26">
        <v>0</v>
      </c>
      <c r="CG26">
        <v>0</v>
      </c>
      <c r="CH26">
        <v>9996</v>
      </c>
      <c r="CI26">
        <v>0</v>
      </c>
      <c r="CJ26">
        <v>638.01750000000004</v>
      </c>
      <c r="CK26">
        <v>1199.962</v>
      </c>
      <c r="CL26">
        <v>0.9919964</v>
      </c>
      <c r="CM26">
        <v>8.0032620000000006E-3</v>
      </c>
      <c r="CN26">
        <v>0</v>
      </c>
      <c r="CO26">
        <v>651.43150000000003</v>
      </c>
      <c r="CP26">
        <v>5.0007400000000004</v>
      </c>
      <c r="CQ26">
        <v>8435.77</v>
      </c>
      <c r="CR26">
        <v>10012.81</v>
      </c>
      <c r="CS26">
        <v>47.811999999999998</v>
      </c>
      <c r="CT26">
        <v>50</v>
      </c>
      <c r="CU26">
        <v>48.8874</v>
      </c>
      <c r="CV26">
        <v>49.811999999999998</v>
      </c>
      <c r="CW26">
        <v>50.686999999999998</v>
      </c>
      <c r="CX26">
        <v>1185.402</v>
      </c>
      <c r="CY26">
        <v>9.56</v>
      </c>
      <c r="CZ26">
        <v>0</v>
      </c>
      <c r="DA26">
        <v>1691288962.4000001</v>
      </c>
      <c r="DB26">
        <v>0</v>
      </c>
      <c r="DC26">
        <v>651.42399999999998</v>
      </c>
      <c r="DD26">
        <v>0.59333358226601496</v>
      </c>
      <c r="DE26">
        <v>-1.1499999654881801</v>
      </c>
      <c r="DF26">
        <v>8435.7688888888897</v>
      </c>
      <c r="DG26">
        <v>5</v>
      </c>
      <c r="DH26">
        <v>0</v>
      </c>
      <c r="DI26" t="s">
        <v>281</v>
      </c>
      <c r="DJ26">
        <v>1690363606.5999999</v>
      </c>
      <c r="DK26">
        <v>1690363604.5999999</v>
      </c>
      <c r="DL26">
        <v>0</v>
      </c>
      <c r="DM26">
        <v>-0.38</v>
      </c>
      <c r="DN26">
        <v>3.5999999999999997E-2</v>
      </c>
      <c r="DO26">
        <v>-1.6020000000000001</v>
      </c>
      <c r="DP26">
        <v>-0.24099999999999999</v>
      </c>
      <c r="DQ26">
        <v>437</v>
      </c>
      <c r="DR26">
        <v>22</v>
      </c>
      <c r="DS26">
        <v>2.23</v>
      </c>
      <c r="DT26">
        <v>0.73</v>
      </c>
      <c r="DU26">
        <v>800.01041935483897</v>
      </c>
      <c r="DV26">
        <v>-0.12246774193483</v>
      </c>
      <c r="DW26">
        <v>8.3559819867913804E-2</v>
      </c>
      <c r="DX26">
        <v>-1</v>
      </c>
      <c r="DY26">
        <v>0</v>
      </c>
      <c r="DZ26">
        <v>0</v>
      </c>
      <c r="EA26" t="s">
        <v>282</v>
      </c>
      <c r="EB26">
        <v>100</v>
      </c>
      <c r="EC26">
        <v>100</v>
      </c>
      <c r="ED26">
        <v>-1.7849999999999999</v>
      </c>
      <c r="EE26">
        <v>-0.24099999999999999</v>
      </c>
      <c r="EF26">
        <v>-1.6801518254971</v>
      </c>
      <c r="EG26">
        <v>7.7972607418654298E-4</v>
      </c>
      <c r="EH26">
        <v>-1.5494783076465601E-6</v>
      </c>
      <c r="EI26">
        <v>3.9919084007867502E-10</v>
      </c>
      <c r="EJ26">
        <v>-0.24099999999999999</v>
      </c>
      <c r="EK26">
        <v>0</v>
      </c>
      <c r="EL26">
        <v>0</v>
      </c>
      <c r="EM26">
        <v>0</v>
      </c>
      <c r="EN26">
        <v>12</v>
      </c>
      <c r="EO26">
        <v>2206</v>
      </c>
      <c r="EP26">
        <v>-1</v>
      </c>
      <c r="EQ26">
        <v>-1</v>
      </c>
      <c r="ER26">
        <v>15422.6</v>
      </c>
      <c r="ES26">
        <v>15422.6</v>
      </c>
      <c r="ET26">
        <v>2</v>
      </c>
      <c r="EU26">
        <v>556.89800000000002</v>
      </c>
      <c r="EV26">
        <v>441.05200000000002</v>
      </c>
      <c r="EW26">
        <v>37.298699999999997</v>
      </c>
      <c r="EX26">
        <v>36.498100000000001</v>
      </c>
      <c r="EY26">
        <v>30.0002</v>
      </c>
      <c r="EZ26">
        <v>36.296100000000003</v>
      </c>
      <c r="FA26">
        <v>36.473599999999998</v>
      </c>
      <c r="FB26">
        <v>35.481900000000003</v>
      </c>
      <c r="FC26">
        <v>-30</v>
      </c>
      <c r="FD26">
        <v>-30</v>
      </c>
      <c r="FE26">
        <v>-999.9</v>
      </c>
      <c r="FF26">
        <v>800</v>
      </c>
      <c r="FG26">
        <v>0</v>
      </c>
      <c r="FH26">
        <v>94.479399999999998</v>
      </c>
      <c r="FI26">
        <v>99.369399999999999</v>
      </c>
    </row>
    <row r="27" spans="1:165" x14ac:dyDescent="0.15">
      <c r="A27">
        <v>11</v>
      </c>
      <c r="B27">
        <v>1691289083</v>
      </c>
      <c r="C27">
        <v>1205.4000000953699</v>
      </c>
      <c r="D27" t="s">
        <v>301</v>
      </c>
      <c r="E27" t="s">
        <v>302</v>
      </c>
      <c r="F27" t="s">
        <v>309</v>
      </c>
      <c r="G27">
        <v>1691289080.25</v>
      </c>
      <c r="H27">
        <f t="shared" si="0"/>
        <v>7.4395254499823264E-3</v>
      </c>
      <c r="I27">
        <f t="shared" si="1"/>
        <v>51.03907143419012</v>
      </c>
      <c r="J27">
        <f t="shared" si="2"/>
        <v>930.4529</v>
      </c>
      <c r="K27">
        <f t="shared" si="3"/>
        <v>710.59399848890871</v>
      </c>
      <c r="L27">
        <f t="shared" si="4"/>
        <v>70.915522613284423</v>
      </c>
      <c r="M27">
        <f t="shared" si="5"/>
        <v>92.856896921253664</v>
      </c>
      <c r="N27">
        <f t="shared" si="6"/>
        <v>0.44581336123068394</v>
      </c>
      <c r="O27">
        <f t="shared" si="7"/>
        <v>2.9276430736009158</v>
      </c>
      <c r="P27">
        <f t="shared" si="8"/>
        <v>0.41124334146521285</v>
      </c>
      <c r="Q27">
        <f t="shared" si="9"/>
        <v>0.25990931513077148</v>
      </c>
      <c r="R27">
        <f t="shared" si="10"/>
        <v>192.0591659575656</v>
      </c>
      <c r="S27">
        <f t="shared" si="11"/>
        <v>37.370821842346146</v>
      </c>
      <c r="T27">
        <f t="shared" si="12"/>
        <v>37.370821842346146</v>
      </c>
      <c r="U27">
        <f t="shared" si="13"/>
        <v>6.4336190315293944</v>
      </c>
      <c r="V27">
        <f t="shared" si="14"/>
        <v>70.398209953215414</v>
      </c>
      <c r="W27">
        <f t="shared" si="15"/>
        <v>4.729219105308756</v>
      </c>
      <c r="X27">
        <f t="shared" si="16"/>
        <v>6.7178115870441264</v>
      </c>
      <c r="Y27">
        <f t="shared" si="17"/>
        <v>1.7043999262206384</v>
      </c>
      <c r="Z27">
        <f t="shared" si="18"/>
        <v>-328.08307234422057</v>
      </c>
      <c r="AA27">
        <f t="shared" si="19"/>
        <v>125.68537242571526</v>
      </c>
      <c r="AB27">
        <f t="shared" si="20"/>
        <v>10.298915593572579</v>
      </c>
      <c r="AC27">
        <f t="shared" si="21"/>
        <v>-3.9618367367125984E-2</v>
      </c>
      <c r="AD27">
        <v>0</v>
      </c>
      <c r="AE27">
        <v>0</v>
      </c>
      <c r="AF27">
        <f t="shared" si="22"/>
        <v>1</v>
      </c>
      <c r="AG27">
        <f t="shared" si="23"/>
        <v>0</v>
      </c>
      <c r="AH27">
        <f t="shared" si="24"/>
        <v>50920.895062331372</v>
      </c>
      <c r="AI27" t="s">
        <v>279</v>
      </c>
      <c r="AJ27" t="s">
        <v>279</v>
      </c>
      <c r="AK27">
        <v>0</v>
      </c>
      <c r="AL27">
        <v>0</v>
      </c>
      <c r="AM27">
        <f t="shared" si="25"/>
        <v>0</v>
      </c>
      <c r="AN27" t="e">
        <f t="shared" si="26"/>
        <v>#DIV/0!</v>
      </c>
      <c r="AO27">
        <v>0</v>
      </c>
      <c r="AP27" t="s">
        <v>279</v>
      </c>
      <c r="AQ27" t="s">
        <v>279</v>
      </c>
      <c r="AR27">
        <v>0</v>
      </c>
      <c r="AS27">
        <v>0</v>
      </c>
      <c r="AT27" t="e">
        <f t="shared" si="27"/>
        <v>#DIV/0!</v>
      </c>
      <c r="AU27">
        <v>0.5</v>
      </c>
      <c r="AV27">
        <f t="shared" si="28"/>
        <v>1008.3010798231428</v>
      </c>
      <c r="AW27">
        <f t="shared" si="29"/>
        <v>51.03907143419012</v>
      </c>
      <c r="AX27" t="e">
        <f t="shared" si="30"/>
        <v>#DIV/0!</v>
      </c>
      <c r="AY27" t="e">
        <f t="shared" si="31"/>
        <v>#DIV/0!</v>
      </c>
      <c r="AZ27">
        <f t="shared" si="32"/>
        <v>5.0618880070169549E-2</v>
      </c>
      <c r="BA27" t="e">
        <f t="shared" si="33"/>
        <v>#DIV/0!</v>
      </c>
      <c r="BB27" t="s">
        <v>279</v>
      </c>
      <c r="BC27">
        <v>0</v>
      </c>
      <c r="BD27">
        <f t="shared" si="34"/>
        <v>0</v>
      </c>
      <c r="BE27" t="e">
        <f t="shared" si="35"/>
        <v>#DIV/0!</v>
      </c>
      <c r="BF27" t="e">
        <f t="shared" si="36"/>
        <v>#DIV/0!</v>
      </c>
      <c r="BG27" t="e">
        <f t="shared" si="37"/>
        <v>#DIV/0!</v>
      </c>
      <c r="BH27" t="e">
        <f t="shared" si="38"/>
        <v>#DIV/0!</v>
      </c>
      <c r="BI27" t="e">
        <f t="shared" si="39"/>
        <v>#DIV/0!</v>
      </c>
      <c r="BJ27" t="e">
        <f t="shared" si="40"/>
        <v>#DIV/0!</v>
      </c>
      <c r="BK27">
        <f t="shared" si="41"/>
        <v>1200.0170000000001</v>
      </c>
      <c r="BL27">
        <f t="shared" si="42"/>
        <v>1008.3010798231428</v>
      </c>
      <c r="BM27">
        <f t="shared" si="43"/>
        <v>0.84023899646683564</v>
      </c>
      <c r="BN27">
        <f t="shared" si="44"/>
        <v>0.19047799293367115</v>
      </c>
      <c r="BO27">
        <v>6</v>
      </c>
      <c r="BP27">
        <v>0.5</v>
      </c>
      <c r="BQ27" t="s">
        <v>280</v>
      </c>
      <c r="BR27">
        <v>2</v>
      </c>
      <c r="BS27">
        <v>1691289080.25</v>
      </c>
      <c r="BT27">
        <v>930.4529</v>
      </c>
      <c r="BU27">
        <v>1000.0004</v>
      </c>
      <c r="BV27">
        <v>47.38814</v>
      </c>
      <c r="BW27">
        <v>38.88449</v>
      </c>
      <c r="BX27">
        <v>932.42960000000005</v>
      </c>
      <c r="BY27">
        <v>47.62914</v>
      </c>
      <c r="BZ27">
        <v>500.04270000000002</v>
      </c>
      <c r="CA27">
        <v>99.736760000000004</v>
      </c>
      <c r="CB27">
        <v>6.0765399999999997E-2</v>
      </c>
      <c r="CC27">
        <v>38.16713</v>
      </c>
      <c r="CD27">
        <v>37.098219999999998</v>
      </c>
      <c r="CE27">
        <v>999.9</v>
      </c>
      <c r="CF27">
        <v>0</v>
      </c>
      <c r="CG27">
        <v>0</v>
      </c>
      <c r="CH27">
        <v>10015.5</v>
      </c>
      <c r="CI27">
        <v>0</v>
      </c>
      <c r="CJ27">
        <v>1085.8689999999999</v>
      </c>
      <c r="CK27">
        <v>1200.0170000000001</v>
      </c>
      <c r="CL27">
        <v>0.99199800000000005</v>
      </c>
      <c r="CM27">
        <v>8.0017899999999999E-3</v>
      </c>
      <c r="CN27">
        <v>0</v>
      </c>
      <c r="CO27">
        <v>649.1857</v>
      </c>
      <c r="CP27">
        <v>5.0007400000000004</v>
      </c>
      <c r="CQ27">
        <v>8426.9169999999995</v>
      </c>
      <c r="CR27">
        <v>10013.299999999999</v>
      </c>
      <c r="CS27">
        <v>48.061999999999998</v>
      </c>
      <c r="CT27">
        <v>50.430799999999998</v>
      </c>
      <c r="CU27">
        <v>49.125</v>
      </c>
      <c r="CV27">
        <v>50.174599999999998</v>
      </c>
      <c r="CW27">
        <v>50.875</v>
      </c>
      <c r="CX27">
        <v>1185.4570000000001</v>
      </c>
      <c r="CY27">
        <v>9.56</v>
      </c>
      <c r="CZ27">
        <v>0</v>
      </c>
      <c r="DA27">
        <v>1691289083</v>
      </c>
      <c r="DB27">
        <v>0</v>
      </c>
      <c r="DC27">
        <v>649.21011111111102</v>
      </c>
      <c r="DD27">
        <v>-1.05833314686988</v>
      </c>
      <c r="DE27">
        <v>-3.5666665692468902</v>
      </c>
      <c r="DF27">
        <v>8426.8822222222207</v>
      </c>
      <c r="DG27">
        <v>5</v>
      </c>
      <c r="DH27">
        <v>0</v>
      </c>
      <c r="DI27" t="s">
        <v>281</v>
      </c>
      <c r="DJ27">
        <v>1690363606.5999999</v>
      </c>
      <c r="DK27">
        <v>1690363604.5999999</v>
      </c>
      <c r="DL27">
        <v>0</v>
      </c>
      <c r="DM27">
        <v>-0.38</v>
      </c>
      <c r="DN27">
        <v>3.5999999999999997E-2</v>
      </c>
      <c r="DO27">
        <v>-1.6020000000000001</v>
      </c>
      <c r="DP27">
        <v>-0.24099999999999999</v>
      </c>
      <c r="DQ27">
        <v>437</v>
      </c>
      <c r="DR27">
        <v>22</v>
      </c>
      <c r="DS27">
        <v>2.23</v>
      </c>
      <c r="DT27">
        <v>0.73</v>
      </c>
      <c r="DU27">
        <v>1000.0084516129</v>
      </c>
      <c r="DV27">
        <v>0.58340322580665605</v>
      </c>
      <c r="DW27">
        <v>0.127812321761927</v>
      </c>
      <c r="DX27">
        <v>-1</v>
      </c>
      <c r="DY27">
        <v>0</v>
      </c>
      <c r="DZ27">
        <v>0</v>
      </c>
      <c r="EA27" t="s">
        <v>282</v>
      </c>
      <c r="EB27">
        <v>100</v>
      </c>
      <c r="EC27">
        <v>100</v>
      </c>
      <c r="ED27">
        <v>-1.976</v>
      </c>
      <c r="EE27">
        <v>-0.24099999999999999</v>
      </c>
      <c r="EF27">
        <v>-1.6801518254971</v>
      </c>
      <c r="EG27">
        <v>7.7972607418654298E-4</v>
      </c>
      <c r="EH27">
        <v>-1.5494783076465601E-6</v>
      </c>
      <c r="EI27">
        <v>3.9919084007867502E-10</v>
      </c>
      <c r="EJ27">
        <v>-0.24099999999999999</v>
      </c>
      <c r="EK27">
        <v>0</v>
      </c>
      <c r="EL27">
        <v>0</v>
      </c>
      <c r="EM27">
        <v>0</v>
      </c>
      <c r="EN27">
        <v>12</v>
      </c>
      <c r="EO27">
        <v>2206</v>
      </c>
      <c r="EP27">
        <v>-1</v>
      </c>
      <c r="EQ27">
        <v>-1</v>
      </c>
      <c r="ER27">
        <v>15424.6</v>
      </c>
      <c r="ES27">
        <v>15424.6</v>
      </c>
      <c r="ET27">
        <v>2</v>
      </c>
      <c r="EU27">
        <v>556.81799999999998</v>
      </c>
      <c r="EV27">
        <v>440.96899999999999</v>
      </c>
      <c r="EW27">
        <v>37.452500000000001</v>
      </c>
      <c r="EX27">
        <v>36.599600000000002</v>
      </c>
      <c r="EY27">
        <v>30.000599999999999</v>
      </c>
      <c r="EZ27">
        <v>36.346600000000002</v>
      </c>
      <c r="FA27">
        <v>36.522799999999997</v>
      </c>
      <c r="FB27">
        <v>42.595199999999998</v>
      </c>
      <c r="FC27">
        <v>-30</v>
      </c>
      <c r="FD27">
        <v>-30</v>
      </c>
      <c r="FE27">
        <v>-999.9</v>
      </c>
      <c r="FF27">
        <v>1000</v>
      </c>
      <c r="FG27">
        <v>0</v>
      </c>
      <c r="FH27">
        <v>94.4589</v>
      </c>
      <c r="FI27">
        <v>99.346000000000004</v>
      </c>
    </row>
    <row r="28" spans="1:165" x14ac:dyDescent="0.15">
      <c r="A28">
        <v>12</v>
      </c>
      <c r="B28">
        <v>1691289203.5</v>
      </c>
      <c r="C28">
        <v>1325.9000000953699</v>
      </c>
      <c r="D28" t="s">
        <v>303</v>
      </c>
      <c r="E28" t="s">
        <v>304</v>
      </c>
      <c r="F28" t="s">
        <v>309</v>
      </c>
      <c r="G28">
        <v>1691289200.75</v>
      </c>
      <c r="H28">
        <f t="shared" si="0"/>
        <v>7.107014265445793E-3</v>
      </c>
      <c r="I28">
        <f t="shared" si="1"/>
        <v>50.813707155113875</v>
      </c>
      <c r="J28">
        <f t="shared" si="2"/>
        <v>1129.3409999999999</v>
      </c>
      <c r="K28">
        <f t="shared" si="3"/>
        <v>884.77662652422077</v>
      </c>
      <c r="L28">
        <f t="shared" si="4"/>
        <v>88.294301809774183</v>
      </c>
      <c r="M28">
        <f t="shared" si="5"/>
        <v>112.70005570996229</v>
      </c>
      <c r="N28">
        <f t="shared" si="6"/>
        <v>0.40403670991386359</v>
      </c>
      <c r="O28">
        <f t="shared" si="7"/>
        <v>2.9272833714251756</v>
      </c>
      <c r="P28">
        <f t="shared" si="8"/>
        <v>0.37541609258971037</v>
      </c>
      <c r="Q28">
        <f t="shared" si="9"/>
        <v>0.23703733983499384</v>
      </c>
      <c r="R28">
        <f t="shared" si="10"/>
        <v>192.05437796098448</v>
      </c>
      <c r="S28">
        <f t="shared" si="11"/>
        <v>37.484101644257507</v>
      </c>
      <c r="T28">
        <f t="shared" si="12"/>
        <v>37.484101644257507</v>
      </c>
      <c r="U28">
        <f t="shared" si="13"/>
        <v>6.4733992503551345</v>
      </c>
      <c r="V28">
        <f t="shared" si="14"/>
        <v>69.708756255570506</v>
      </c>
      <c r="W28">
        <f t="shared" si="15"/>
        <v>4.6898855112488755</v>
      </c>
      <c r="X28">
        <f t="shared" si="16"/>
        <v>6.7278284152058756</v>
      </c>
      <c r="Y28">
        <f t="shared" si="17"/>
        <v>1.783513739106259</v>
      </c>
      <c r="Z28">
        <f t="shared" si="18"/>
        <v>-313.41932910615947</v>
      </c>
      <c r="AA28">
        <f t="shared" si="19"/>
        <v>112.13726509837053</v>
      </c>
      <c r="AB28">
        <f t="shared" si="20"/>
        <v>9.1961294276759844</v>
      </c>
      <c r="AC28">
        <f t="shared" si="21"/>
        <v>-3.1556619128451757E-2</v>
      </c>
      <c r="AD28">
        <v>0</v>
      </c>
      <c r="AE28">
        <v>0</v>
      </c>
      <c r="AF28">
        <f t="shared" si="22"/>
        <v>1</v>
      </c>
      <c r="AG28">
        <f t="shared" si="23"/>
        <v>0</v>
      </c>
      <c r="AH28">
        <f t="shared" si="24"/>
        <v>50906.261445251192</v>
      </c>
      <c r="AI28" t="s">
        <v>279</v>
      </c>
      <c r="AJ28" t="s">
        <v>279</v>
      </c>
      <c r="AK28">
        <v>0</v>
      </c>
      <c r="AL28">
        <v>0</v>
      </c>
      <c r="AM28">
        <f t="shared" si="25"/>
        <v>0</v>
      </c>
      <c r="AN28" t="e">
        <f t="shared" si="26"/>
        <v>#DIV/0!</v>
      </c>
      <c r="AO28">
        <v>0</v>
      </c>
      <c r="AP28" t="s">
        <v>279</v>
      </c>
      <c r="AQ28" t="s">
        <v>279</v>
      </c>
      <c r="AR28">
        <v>0</v>
      </c>
      <c r="AS28">
        <v>0</v>
      </c>
      <c r="AT28" t="e">
        <f t="shared" si="27"/>
        <v>#DIV/0!</v>
      </c>
      <c r="AU28">
        <v>0.5</v>
      </c>
      <c r="AV28">
        <f t="shared" si="28"/>
        <v>1008.2758798231382</v>
      </c>
      <c r="AW28">
        <f t="shared" si="29"/>
        <v>50.813707155113875</v>
      </c>
      <c r="AX28" t="e">
        <f t="shared" si="30"/>
        <v>#DIV/0!</v>
      </c>
      <c r="AY28" t="e">
        <f t="shared" si="31"/>
        <v>#DIV/0!</v>
      </c>
      <c r="AZ28">
        <f t="shared" si="32"/>
        <v>5.0396630695982846E-2</v>
      </c>
      <c r="BA28" t="e">
        <f t="shared" si="33"/>
        <v>#DIV/0!</v>
      </c>
      <c r="BB28" t="s">
        <v>279</v>
      </c>
      <c r="BC28">
        <v>0</v>
      </c>
      <c r="BD28">
        <f t="shared" si="34"/>
        <v>0</v>
      </c>
      <c r="BE28" t="e">
        <f t="shared" si="35"/>
        <v>#DIV/0!</v>
      </c>
      <c r="BF28" t="e">
        <f t="shared" si="36"/>
        <v>#DIV/0!</v>
      </c>
      <c r="BG28" t="e">
        <f t="shared" si="37"/>
        <v>#DIV/0!</v>
      </c>
      <c r="BH28" t="e">
        <f t="shared" si="38"/>
        <v>#DIV/0!</v>
      </c>
      <c r="BI28" t="e">
        <f t="shared" si="39"/>
        <v>#DIV/0!</v>
      </c>
      <c r="BJ28" t="e">
        <f t="shared" si="40"/>
        <v>#DIV/0!</v>
      </c>
      <c r="BK28">
        <f t="shared" si="41"/>
        <v>1199.9870000000001</v>
      </c>
      <c r="BL28">
        <f t="shared" si="42"/>
        <v>1008.2758798231382</v>
      </c>
      <c r="BM28">
        <f t="shared" si="43"/>
        <v>0.84023900244180827</v>
      </c>
      <c r="BN28">
        <f t="shared" si="44"/>
        <v>0.19047800488361655</v>
      </c>
      <c r="BO28">
        <v>6</v>
      </c>
      <c r="BP28">
        <v>0.5</v>
      </c>
      <c r="BQ28" t="s">
        <v>280</v>
      </c>
      <c r="BR28">
        <v>2</v>
      </c>
      <c r="BS28">
        <v>1691289200.75</v>
      </c>
      <c r="BT28">
        <v>1129.3409999999999</v>
      </c>
      <c r="BU28">
        <v>1199.9449999999999</v>
      </c>
      <c r="BV28">
        <v>46.996250000000003</v>
      </c>
      <c r="BW28">
        <v>38.86909</v>
      </c>
      <c r="BX28">
        <v>1131.546</v>
      </c>
      <c r="BY28">
        <v>47.237250000000003</v>
      </c>
      <c r="BZ28">
        <v>500.02789999999999</v>
      </c>
      <c r="CA28">
        <v>99.73124</v>
      </c>
      <c r="CB28">
        <v>6.15203E-2</v>
      </c>
      <c r="CC28">
        <v>38.194659999999999</v>
      </c>
      <c r="CD28">
        <v>37.147199999999998</v>
      </c>
      <c r="CE28">
        <v>999.9</v>
      </c>
      <c r="CF28">
        <v>0</v>
      </c>
      <c r="CG28">
        <v>0</v>
      </c>
      <c r="CH28">
        <v>10014</v>
      </c>
      <c r="CI28">
        <v>0</v>
      </c>
      <c r="CJ28">
        <v>436.25360000000001</v>
      </c>
      <c r="CK28">
        <v>1199.9870000000001</v>
      </c>
      <c r="CL28">
        <v>0.99199839999999995</v>
      </c>
      <c r="CM28">
        <v>8.0014219999999994E-3</v>
      </c>
      <c r="CN28">
        <v>0</v>
      </c>
      <c r="CO28">
        <v>648.75440000000003</v>
      </c>
      <c r="CP28">
        <v>5.0007400000000004</v>
      </c>
      <c r="CQ28">
        <v>8416.1620000000003</v>
      </c>
      <c r="CR28">
        <v>10013.049999999999</v>
      </c>
      <c r="CS28">
        <v>48.311999999999998</v>
      </c>
      <c r="CT28">
        <v>50.537199999999999</v>
      </c>
      <c r="CU28">
        <v>49.375</v>
      </c>
      <c r="CV28">
        <v>50.436999999999998</v>
      </c>
      <c r="CW28">
        <v>51.125</v>
      </c>
      <c r="CX28">
        <v>1185.4269999999999</v>
      </c>
      <c r="CY28">
        <v>9.56</v>
      </c>
      <c r="CZ28">
        <v>0</v>
      </c>
      <c r="DA28">
        <v>1691289203.5999999</v>
      </c>
      <c r="DB28">
        <v>0</v>
      </c>
      <c r="DC28">
        <v>648.84699999999998</v>
      </c>
      <c r="DD28">
        <v>3.2599999694002899</v>
      </c>
      <c r="DE28">
        <v>-14.4000007004192</v>
      </c>
      <c r="DF28">
        <v>8416.2022222222204</v>
      </c>
      <c r="DG28">
        <v>5</v>
      </c>
      <c r="DH28">
        <v>0</v>
      </c>
      <c r="DI28" t="s">
        <v>281</v>
      </c>
      <c r="DJ28">
        <v>1690363606.5999999</v>
      </c>
      <c r="DK28">
        <v>1690363604.5999999</v>
      </c>
      <c r="DL28">
        <v>0</v>
      </c>
      <c r="DM28">
        <v>-0.38</v>
      </c>
      <c r="DN28">
        <v>3.5999999999999997E-2</v>
      </c>
      <c r="DO28">
        <v>-1.6020000000000001</v>
      </c>
      <c r="DP28">
        <v>-0.24099999999999999</v>
      </c>
      <c r="DQ28">
        <v>437</v>
      </c>
      <c r="DR28">
        <v>22</v>
      </c>
      <c r="DS28">
        <v>2.23</v>
      </c>
      <c r="DT28">
        <v>0.73</v>
      </c>
      <c r="DU28">
        <v>1200.0048387096799</v>
      </c>
      <c r="DV28">
        <v>-0.22596774193785499</v>
      </c>
      <c r="DW28">
        <v>0.11644937894380999</v>
      </c>
      <c r="DX28">
        <v>-1</v>
      </c>
      <c r="DY28">
        <v>0</v>
      </c>
      <c r="DZ28">
        <v>0</v>
      </c>
      <c r="EA28" t="s">
        <v>282</v>
      </c>
      <c r="EB28">
        <v>100</v>
      </c>
      <c r="EC28">
        <v>100</v>
      </c>
      <c r="ED28">
        <v>-2.2000000000000002</v>
      </c>
      <c r="EE28">
        <v>-0.24099999999999999</v>
      </c>
      <c r="EF28">
        <v>-1.6801518254971</v>
      </c>
      <c r="EG28">
        <v>7.7972607418654298E-4</v>
      </c>
      <c r="EH28">
        <v>-1.5494783076465601E-6</v>
      </c>
      <c r="EI28">
        <v>3.9919084007867502E-10</v>
      </c>
      <c r="EJ28">
        <v>-0.24099999999999999</v>
      </c>
      <c r="EK28">
        <v>0</v>
      </c>
      <c r="EL28">
        <v>0</v>
      </c>
      <c r="EM28">
        <v>0</v>
      </c>
      <c r="EN28">
        <v>12</v>
      </c>
      <c r="EO28">
        <v>2206</v>
      </c>
      <c r="EP28">
        <v>-1</v>
      </c>
      <c r="EQ28">
        <v>-1</v>
      </c>
      <c r="ER28">
        <v>15426.6</v>
      </c>
      <c r="ES28">
        <v>15426.6</v>
      </c>
      <c r="ET28">
        <v>2</v>
      </c>
      <c r="EU28">
        <v>556.22299999999996</v>
      </c>
      <c r="EV28">
        <v>440.68799999999999</v>
      </c>
      <c r="EW28">
        <v>37.573099999999997</v>
      </c>
      <c r="EX28">
        <v>36.744700000000002</v>
      </c>
      <c r="EY28">
        <v>30.000499999999999</v>
      </c>
      <c r="EZ28">
        <v>36.454799999999999</v>
      </c>
      <c r="FA28">
        <v>36.623100000000001</v>
      </c>
      <c r="FB28">
        <v>49.409500000000001</v>
      </c>
      <c r="FC28">
        <v>-30</v>
      </c>
      <c r="FD28">
        <v>-30</v>
      </c>
      <c r="FE28">
        <v>-999.9</v>
      </c>
      <c r="FF28">
        <v>1200</v>
      </c>
      <c r="FG28">
        <v>0</v>
      </c>
      <c r="FH28">
        <v>94.444599999999994</v>
      </c>
      <c r="FI28">
        <v>99.316199999999995</v>
      </c>
    </row>
    <row r="29" spans="1:165" x14ac:dyDescent="0.15">
      <c r="A29">
        <v>13</v>
      </c>
      <c r="B29">
        <v>1691289324</v>
      </c>
      <c r="C29">
        <v>1446.4000000953699</v>
      </c>
      <c r="D29" t="s">
        <v>305</v>
      </c>
      <c r="E29" t="s">
        <v>306</v>
      </c>
      <c r="F29" t="s">
        <v>309</v>
      </c>
      <c r="G29">
        <v>1691289321.25</v>
      </c>
      <c r="H29">
        <f t="shared" si="0"/>
        <v>6.5762083370586415E-3</v>
      </c>
      <c r="I29">
        <f t="shared" si="1"/>
        <v>50.585388965268464</v>
      </c>
      <c r="J29">
        <f t="shared" si="2"/>
        <v>1527.377</v>
      </c>
      <c r="K29">
        <f t="shared" si="3"/>
        <v>1239.0685959695827</v>
      </c>
      <c r="L29">
        <f t="shared" si="4"/>
        <v>123.64746489835075</v>
      </c>
      <c r="M29">
        <f t="shared" si="5"/>
        <v>152.41794894032193</v>
      </c>
      <c r="N29">
        <f t="shared" si="6"/>
        <v>0.34996206064688529</v>
      </c>
      <c r="O29">
        <f t="shared" si="7"/>
        <v>2.9276859304212524</v>
      </c>
      <c r="P29">
        <f t="shared" si="8"/>
        <v>0.32827197051546658</v>
      </c>
      <c r="Q29">
        <f t="shared" si="9"/>
        <v>0.20700662702530531</v>
      </c>
      <c r="R29">
        <f t="shared" si="10"/>
        <v>192.05373956144038</v>
      </c>
      <c r="S29">
        <f t="shared" si="11"/>
        <v>37.606365090803997</v>
      </c>
      <c r="T29">
        <f t="shared" si="12"/>
        <v>37.606365090803997</v>
      </c>
      <c r="U29">
        <f t="shared" si="13"/>
        <v>6.516573624811338</v>
      </c>
      <c r="V29">
        <f t="shared" si="14"/>
        <v>68.860979610868185</v>
      </c>
      <c r="W29">
        <f t="shared" si="15"/>
        <v>4.6291267540785617</v>
      </c>
      <c r="X29">
        <f t="shared" si="16"/>
        <v>6.7224236138342075</v>
      </c>
      <c r="Y29">
        <f t="shared" si="17"/>
        <v>1.8874468707327763</v>
      </c>
      <c r="Z29">
        <f t="shared" si="18"/>
        <v>-290.01078766428611</v>
      </c>
      <c r="AA29">
        <f t="shared" si="19"/>
        <v>90.511055736199125</v>
      </c>
      <c r="AB29">
        <f t="shared" si="20"/>
        <v>7.4254353301784777</v>
      </c>
      <c r="AC29">
        <f t="shared" si="21"/>
        <v>-2.055703646811935E-2</v>
      </c>
      <c r="AD29">
        <v>0</v>
      </c>
      <c r="AE29">
        <v>0</v>
      </c>
      <c r="AF29">
        <f t="shared" si="22"/>
        <v>1</v>
      </c>
      <c r="AG29">
        <f t="shared" si="23"/>
        <v>0</v>
      </c>
      <c r="AH29">
        <f t="shared" si="24"/>
        <v>50919.854799330344</v>
      </c>
      <c r="AI29" t="s">
        <v>279</v>
      </c>
      <c r="AJ29" t="s">
        <v>279</v>
      </c>
      <c r="AK29">
        <v>0</v>
      </c>
      <c r="AL29">
        <v>0</v>
      </c>
      <c r="AM29">
        <f t="shared" si="25"/>
        <v>0</v>
      </c>
      <c r="AN29" t="e">
        <f t="shared" si="26"/>
        <v>#DIV/0!</v>
      </c>
      <c r="AO29">
        <v>0</v>
      </c>
      <c r="AP29" t="s">
        <v>279</v>
      </c>
      <c r="AQ29" t="s">
        <v>279</v>
      </c>
      <c r="AR29">
        <v>0</v>
      </c>
      <c r="AS29">
        <v>0</v>
      </c>
      <c r="AT29" t="e">
        <f t="shared" si="27"/>
        <v>#DIV/0!</v>
      </c>
      <c r="AU29">
        <v>0.5</v>
      </c>
      <c r="AV29">
        <f t="shared" si="28"/>
        <v>1008.2725198231376</v>
      </c>
      <c r="AW29">
        <f t="shared" si="29"/>
        <v>50.585388965268464</v>
      </c>
      <c r="AX29" t="e">
        <f t="shared" si="30"/>
        <v>#DIV/0!</v>
      </c>
      <c r="AY29" t="e">
        <f t="shared" si="31"/>
        <v>#DIV/0!</v>
      </c>
      <c r="AZ29">
        <f t="shared" si="32"/>
        <v>5.0170353719589333E-2</v>
      </c>
      <c r="BA29" t="e">
        <f t="shared" si="33"/>
        <v>#DIV/0!</v>
      </c>
      <c r="BB29" t="s">
        <v>279</v>
      </c>
      <c r="BC29">
        <v>0</v>
      </c>
      <c r="BD29">
        <f t="shared" si="34"/>
        <v>0</v>
      </c>
      <c r="BE29" t="e">
        <f t="shared" si="35"/>
        <v>#DIV/0!</v>
      </c>
      <c r="BF29" t="e">
        <f t="shared" si="36"/>
        <v>#DIV/0!</v>
      </c>
      <c r="BG29" t="e">
        <f t="shared" si="37"/>
        <v>#DIV/0!</v>
      </c>
      <c r="BH29" t="e">
        <f t="shared" si="38"/>
        <v>#DIV/0!</v>
      </c>
      <c r="BI29" t="e">
        <f t="shared" si="39"/>
        <v>#DIV/0!</v>
      </c>
      <c r="BJ29" t="e">
        <f t="shared" si="40"/>
        <v>#DIV/0!</v>
      </c>
      <c r="BK29">
        <f t="shared" si="41"/>
        <v>1199.9829999999999</v>
      </c>
      <c r="BL29">
        <f t="shared" si="42"/>
        <v>1008.2725198231376</v>
      </c>
      <c r="BM29">
        <f t="shared" si="43"/>
        <v>0.84023900323849388</v>
      </c>
      <c r="BN29">
        <f t="shared" si="44"/>
        <v>0.19047800647698776</v>
      </c>
      <c r="BO29">
        <v>6</v>
      </c>
      <c r="BP29">
        <v>0.5</v>
      </c>
      <c r="BQ29" t="s">
        <v>280</v>
      </c>
      <c r="BR29">
        <v>2</v>
      </c>
      <c r="BS29">
        <v>1691289321.25</v>
      </c>
      <c r="BT29">
        <v>1527.377</v>
      </c>
      <c r="BU29">
        <v>1600.124</v>
      </c>
      <c r="BV29">
        <v>46.388379999999998</v>
      </c>
      <c r="BW29">
        <v>38.863900000000001</v>
      </c>
      <c r="BX29">
        <v>1530.0609999999999</v>
      </c>
      <c r="BY29">
        <v>46.629379999999998</v>
      </c>
      <c r="BZ29">
        <v>500.05970000000002</v>
      </c>
      <c r="CA29">
        <v>99.729240000000004</v>
      </c>
      <c r="CB29">
        <v>6.1413479999999999E-2</v>
      </c>
      <c r="CC29">
        <v>38.179810000000003</v>
      </c>
      <c r="CD29">
        <v>37.164259999999999</v>
      </c>
      <c r="CE29">
        <v>999.9</v>
      </c>
      <c r="CF29">
        <v>0</v>
      </c>
      <c r="CG29">
        <v>0</v>
      </c>
      <c r="CH29">
        <v>10016.5</v>
      </c>
      <c r="CI29">
        <v>0</v>
      </c>
      <c r="CJ29">
        <v>457.9572</v>
      </c>
      <c r="CK29">
        <v>1199.9829999999999</v>
      </c>
      <c r="CL29">
        <v>0.99199839999999995</v>
      </c>
      <c r="CM29">
        <v>8.0014219999999994E-3</v>
      </c>
      <c r="CN29">
        <v>0</v>
      </c>
      <c r="CO29">
        <v>648.87260000000003</v>
      </c>
      <c r="CP29">
        <v>5.0007400000000004</v>
      </c>
      <c r="CQ29">
        <v>8417.9419999999991</v>
      </c>
      <c r="CR29">
        <v>10013</v>
      </c>
      <c r="CS29">
        <v>48.311999999999998</v>
      </c>
      <c r="CT29">
        <v>50.375</v>
      </c>
      <c r="CU29">
        <v>49.375</v>
      </c>
      <c r="CV29">
        <v>50.436999999999998</v>
      </c>
      <c r="CW29">
        <v>51.168399999999998</v>
      </c>
      <c r="CX29">
        <v>1185.423</v>
      </c>
      <c r="CY29">
        <v>9.56</v>
      </c>
      <c r="CZ29">
        <v>0</v>
      </c>
      <c r="DA29">
        <v>1691289324.2</v>
      </c>
      <c r="DB29">
        <v>0</v>
      </c>
      <c r="DC29">
        <v>648.85555555555504</v>
      </c>
      <c r="DD29">
        <v>0.90666646296503095</v>
      </c>
      <c r="DE29">
        <v>18.016667110870401</v>
      </c>
      <c r="DF29">
        <v>8418.0777777777803</v>
      </c>
      <c r="DG29">
        <v>5</v>
      </c>
      <c r="DH29">
        <v>0</v>
      </c>
      <c r="DI29" t="s">
        <v>281</v>
      </c>
      <c r="DJ29">
        <v>1690363606.5999999</v>
      </c>
      <c r="DK29">
        <v>1690363604.5999999</v>
      </c>
      <c r="DL29">
        <v>0</v>
      </c>
      <c r="DM29">
        <v>-0.38</v>
      </c>
      <c r="DN29">
        <v>3.5999999999999997E-2</v>
      </c>
      <c r="DO29">
        <v>-1.6020000000000001</v>
      </c>
      <c r="DP29">
        <v>-0.24099999999999999</v>
      </c>
      <c r="DQ29">
        <v>437</v>
      </c>
      <c r="DR29">
        <v>22</v>
      </c>
      <c r="DS29">
        <v>2.23</v>
      </c>
      <c r="DT29">
        <v>0.73</v>
      </c>
      <c r="DU29">
        <v>1600.0235483870999</v>
      </c>
      <c r="DV29">
        <v>0.60096774192694802</v>
      </c>
      <c r="DW29">
        <v>0.13627648335923201</v>
      </c>
      <c r="DX29">
        <v>-1</v>
      </c>
      <c r="DY29">
        <v>0</v>
      </c>
      <c r="DZ29">
        <v>0</v>
      </c>
      <c r="EA29" t="s">
        <v>282</v>
      </c>
      <c r="EB29">
        <v>100</v>
      </c>
      <c r="EC29">
        <v>100</v>
      </c>
      <c r="ED29">
        <v>-2.69</v>
      </c>
      <c r="EE29">
        <v>-0.24099999999999999</v>
      </c>
      <c r="EF29">
        <v>-1.6801518254971</v>
      </c>
      <c r="EG29">
        <v>7.7972607418654298E-4</v>
      </c>
      <c r="EH29">
        <v>-1.5494783076465601E-6</v>
      </c>
      <c r="EI29">
        <v>3.9919084007867502E-10</v>
      </c>
      <c r="EJ29">
        <v>-0.24099999999999999</v>
      </c>
      <c r="EK29">
        <v>0</v>
      </c>
      <c r="EL29">
        <v>0</v>
      </c>
      <c r="EM29">
        <v>0</v>
      </c>
      <c r="EN29">
        <v>12</v>
      </c>
      <c r="EO29">
        <v>2206</v>
      </c>
      <c r="EP29">
        <v>-1</v>
      </c>
      <c r="EQ29">
        <v>-1</v>
      </c>
      <c r="ER29">
        <v>15428.6</v>
      </c>
      <c r="ES29">
        <v>15428.7</v>
      </c>
      <c r="ET29">
        <v>2</v>
      </c>
      <c r="EU29">
        <v>555.91899999999998</v>
      </c>
      <c r="EV29">
        <v>440.98099999999999</v>
      </c>
      <c r="EW29">
        <v>37.570900000000002</v>
      </c>
      <c r="EX29">
        <v>36.8033</v>
      </c>
      <c r="EY29">
        <v>30</v>
      </c>
      <c r="EZ29">
        <v>36.512500000000003</v>
      </c>
      <c r="FA29">
        <v>36.677799999999998</v>
      </c>
      <c r="FB29">
        <v>62.357799999999997</v>
      </c>
      <c r="FC29">
        <v>-30</v>
      </c>
      <c r="FD29">
        <v>-30</v>
      </c>
      <c r="FE29">
        <v>-999.9</v>
      </c>
      <c r="FF29">
        <v>1600</v>
      </c>
      <c r="FG29">
        <v>0</v>
      </c>
      <c r="FH29">
        <v>94.452200000000005</v>
      </c>
      <c r="FI29">
        <v>99.308700000000002</v>
      </c>
    </row>
    <row r="30" spans="1:165" x14ac:dyDescent="0.15">
      <c r="A30">
        <v>14</v>
      </c>
      <c r="B30">
        <v>1691289444.5</v>
      </c>
      <c r="C30">
        <v>1566.9000000953699</v>
      </c>
      <c r="D30" t="s">
        <v>307</v>
      </c>
      <c r="E30" t="s">
        <v>308</v>
      </c>
      <c r="F30" t="s">
        <v>309</v>
      </c>
      <c r="G30">
        <v>1691289441.75</v>
      </c>
      <c r="H30">
        <f t="shared" si="0"/>
        <v>6.2817978672584868E-3</v>
      </c>
      <c r="I30">
        <f t="shared" si="1"/>
        <v>47.26359440600406</v>
      </c>
      <c r="J30">
        <f t="shared" si="2"/>
        <v>340.69799999999998</v>
      </c>
      <c r="K30">
        <f t="shared" si="3"/>
        <v>90.406586845849446</v>
      </c>
      <c r="L30">
        <f t="shared" si="4"/>
        <v>9.0212852129919625</v>
      </c>
      <c r="M30">
        <f t="shared" si="5"/>
        <v>33.996790905695391</v>
      </c>
      <c r="N30">
        <f t="shared" si="6"/>
        <v>0.32723564774206165</v>
      </c>
      <c r="O30">
        <f t="shared" si="7"/>
        <v>2.9298783931990742</v>
      </c>
      <c r="P30">
        <f t="shared" si="8"/>
        <v>0.30820228098755903</v>
      </c>
      <c r="Q30">
        <f t="shared" si="9"/>
        <v>0.19424418013560862</v>
      </c>
      <c r="R30">
        <f t="shared" si="10"/>
        <v>192.06060235653987</v>
      </c>
      <c r="S30">
        <f t="shared" si="11"/>
        <v>37.621923066272714</v>
      </c>
      <c r="T30">
        <f t="shared" si="12"/>
        <v>37.621923066272714</v>
      </c>
      <c r="U30">
        <f t="shared" si="13"/>
        <v>6.5220854299917015</v>
      </c>
      <c r="V30">
        <f t="shared" si="14"/>
        <v>68.677342239566102</v>
      </c>
      <c r="W30">
        <f t="shared" si="15"/>
        <v>4.6016089114258429</v>
      </c>
      <c r="X30">
        <f t="shared" si="16"/>
        <v>6.7003305040170638</v>
      </c>
      <c r="Y30">
        <f t="shared" si="17"/>
        <v>1.9204765185658585</v>
      </c>
      <c r="Z30">
        <f t="shared" si="18"/>
        <v>-277.02728594609925</v>
      </c>
      <c r="AA30">
        <f t="shared" si="19"/>
        <v>78.516087268628112</v>
      </c>
      <c r="AB30">
        <f t="shared" si="20"/>
        <v>6.4351535384236795</v>
      </c>
      <c r="AC30">
        <f t="shared" si="21"/>
        <v>-1.5442782507577135E-2</v>
      </c>
      <c r="AD30">
        <v>0</v>
      </c>
      <c r="AE30">
        <v>0</v>
      </c>
      <c r="AF30">
        <f t="shared" si="22"/>
        <v>1</v>
      </c>
      <c r="AG30">
        <f t="shared" si="23"/>
        <v>0</v>
      </c>
      <c r="AH30">
        <f t="shared" si="24"/>
        <v>50990.769063611529</v>
      </c>
      <c r="AI30" t="s">
        <v>279</v>
      </c>
      <c r="AJ30" t="s">
        <v>279</v>
      </c>
      <c r="AK30">
        <v>0</v>
      </c>
      <c r="AL30">
        <v>0</v>
      </c>
      <c r="AM30">
        <f t="shared" si="25"/>
        <v>0</v>
      </c>
      <c r="AN30" t="e">
        <f t="shared" si="26"/>
        <v>#DIV/0!</v>
      </c>
      <c r="AO30">
        <v>0</v>
      </c>
      <c r="AP30" t="s">
        <v>279</v>
      </c>
      <c r="AQ30" t="s">
        <v>279</v>
      </c>
      <c r="AR30">
        <v>0</v>
      </c>
      <c r="AS30">
        <v>0</v>
      </c>
      <c r="AT30" t="e">
        <f t="shared" si="27"/>
        <v>#DIV/0!</v>
      </c>
      <c r="AU30">
        <v>0.5</v>
      </c>
      <c r="AV30">
        <f t="shared" si="28"/>
        <v>1008.3086398231439</v>
      </c>
      <c r="AW30">
        <f t="shared" si="29"/>
        <v>47.26359440600406</v>
      </c>
      <c r="AX30" t="e">
        <f t="shared" si="30"/>
        <v>#DIV/0!</v>
      </c>
      <c r="AY30" t="e">
        <f t="shared" si="31"/>
        <v>#DIV/0!</v>
      </c>
      <c r="AZ30">
        <f t="shared" si="32"/>
        <v>4.6874134108673346E-2</v>
      </c>
      <c r="BA30" t="e">
        <f t="shared" si="33"/>
        <v>#DIV/0!</v>
      </c>
      <c r="BB30" t="s">
        <v>279</v>
      </c>
      <c r="BC30">
        <v>0</v>
      </c>
      <c r="BD30">
        <f t="shared" si="34"/>
        <v>0</v>
      </c>
      <c r="BE30" t="e">
        <f t="shared" si="35"/>
        <v>#DIV/0!</v>
      </c>
      <c r="BF30" t="e">
        <f t="shared" si="36"/>
        <v>#DIV/0!</v>
      </c>
      <c r="BG30" t="e">
        <f t="shared" si="37"/>
        <v>#DIV/0!</v>
      </c>
      <c r="BH30" t="e">
        <f t="shared" si="38"/>
        <v>#DIV/0!</v>
      </c>
      <c r="BI30" t="e">
        <f t="shared" si="39"/>
        <v>#DIV/0!</v>
      </c>
      <c r="BJ30" t="e">
        <f t="shared" si="40"/>
        <v>#DIV/0!</v>
      </c>
      <c r="BK30">
        <f t="shared" si="41"/>
        <v>1200.0260000000001</v>
      </c>
      <c r="BL30">
        <f t="shared" si="42"/>
        <v>1008.3086398231439</v>
      </c>
      <c r="BM30">
        <f t="shared" si="43"/>
        <v>0.840238994674402</v>
      </c>
      <c r="BN30">
        <f t="shared" si="44"/>
        <v>0.190477989348804</v>
      </c>
      <c r="BO30">
        <v>6</v>
      </c>
      <c r="BP30">
        <v>0.5</v>
      </c>
      <c r="BQ30" t="s">
        <v>280</v>
      </c>
      <c r="BR30">
        <v>2</v>
      </c>
      <c r="BS30">
        <v>1691289441.75</v>
      </c>
      <c r="BT30">
        <v>340.69799999999998</v>
      </c>
      <c r="BU30">
        <v>399.97309999999999</v>
      </c>
      <c r="BV30">
        <v>46.114910000000002</v>
      </c>
      <c r="BW30">
        <v>38.925519999999999</v>
      </c>
      <c r="BX30">
        <v>342.27690000000001</v>
      </c>
      <c r="BY30">
        <v>46.355910000000002</v>
      </c>
      <c r="BZ30">
        <v>500.0797</v>
      </c>
      <c r="CA30">
        <v>99.724549999999994</v>
      </c>
      <c r="CB30">
        <v>6.1157299999999998E-2</v>
      </c>
      <c r="CC30">
        <v>38.119</v>
      </c>
      <c r="CD30">
        <v>37.070410000000003</v>
      </c>
      <c r="CE30">
        <v>999.9</v>
      </c>
      <c r="CF30">
        <v>0</v>
      </c>
      <c r="CG30">
        <v>0</v>
      </c>
      <c r="CH30">
        <v>10029.5</v>
      </c>
      <c r="CI30">
        <v>0</v>
      </c>
      <c r="CJ30">
        <v>652.15070000000003</v>
      </c>
      <c r="CK30">
        <v>1200.0260000000001</v>
      </c>
      <c r="CL30">
        <v>0.99199899999999996</v>
      </c>
      <c r="CM30">
        <v>8.0008700000000002E-3</v>
      </c>
      <c r="CN30">
        <v>0</v>
      </c>
      <c r="CO30">
        <v>642.88160000000005</v>
      </c>
      <c r="CP30">
        <v>5.0007400000000004</v>
      </c>
      <c r="CQ30">
        <v>8338.9410000000007</v>
      </c>
      <c r="CR30">
        <v>10013.370000000001</v>
      </c>
      <c r="CS30">
        <v>48.311999999999998</v>
      </c>
      <c r="CT30">
        <v>50.311999999999998</v>
      </c>
      <c r="CU30">
        <v>49.375</v>
      </c>
      <c r="CV30">
        <v>50.375</v>
      </c>
      <c r="CW30">
        <v>51.125</v>
      </c>
      <c r="CX30">
        <v>1185.4659999999999</v>
      </c>
      <c r="CY30">
        <v>9.56</v>
      </c>
      <c r="CZ30">
        <v>0</v>
      </c>
      <c r="DA30">
        <v>1691289444.2</v>
      </c>
      <c r="DB30">
        <v>0</v>
      </c>
      <c r="DC30">
        <v>642.90022222222206</v>
      </c>
      <c r="DD30">
        <v>4.7449999474521798</v>
      </c>
      <c r="DE30">
        <v>100.766668784586</v>
      </c>
      <c r="DF30">
        <v>8338.8866666666709</v>
      </c>
      <c r="DG30">
        <v>5</v>
      </c>
      <c r="DH30">
        <v>0</v>
      </c>
      <c r="DI30" t="s">
        <v>281</v>
      </c>
      <c r="DJ30">
        <v>1690363606.5999999</v>
      </c>
      <c r="DK30">
        <v>1690363604.5999999</v>
      </c>
      <c r="DL30">
        <v>0</v>
      </c>
      <c r="DM30">
        <v>-0.38</v>
      </c>
      <c r="DN30">
        <v>3.5999999999999997E-2</v>
      </c>
      <c r="DO30">
        <v>-1.6020000000000001</v>
      </c>
      <c r="DP30">
        <v>-0.24099999999999999</v>
      </c>
      <c r="DQ30">
        <v>437</v>
      </c>
      <c r="DR30">
        <v>22</v>
      </c>
      <c r="DS30">
        <v>2.23</v>
      </c>
      <c r="DT30">
        <v>0.73</v>
      </c>
      <c r="DU30">
        <v>399.98483870967698</v>
      </c>
      <c r="DV30">
        <v>0.10901612903149099</v>
      </c>
      <c r="DW30">
        <v>6.4220937583795504E-2</v>
      </c>
      <c r="DX30">
        <v>-1</v>
      </c>
      <c r="DY30">
        <v>0</v>
      </c>
      <c r="DZ30">
        <v>0</v>
      </c>
      <c r="EA30" t="s">
        <v>282</v>
      </c>
      <c r="EB30">
        <v>100</v>
      </c>
      <c r="EC30">
        <v>100</v>
      </c>
      <c r="ED30">
        <v>-1.579</v>
      </c>
      <c r="EE30">
        <v>-0.24099999999999999</v>
      </c>
      <c r="EF30">
        <v>-1.6801518254971</v>
      </c>
      <c r="EG30">
        <v>7.7972607418654298E-4</v>
      </c>
      <c r="EH30">
        <v>-1.5494783076465601E-6</v>
      </c>
      <c r="EI30">
        <v>3.9919084007867502E-10</v>
      </c>
      <c r="EJ30">
        <v>-0.24099999999999999</v>
      </c>
      <c r="EK30">
        <v>0</v>
      </c>
      <c r="EL30">
        <v>0</v>
      </c>
      <c r="EM30">
        <v>0</v>
      </c>
      <c r="EN30">
        <v>12</v>
      </c>
      <c r="EO30">
        <v>2206</v>
      </c>
      <c r="EP30">
        <v>-1</v>
      </c>
      <c r="EQ30">
        <v>-1</v>
      </c>
      <c r="ER30">
        <v>15430.6</v>
      </c>
      <c r="ES30">
        <v>15430.7</v>
      </c>
      <c r="ET30">
        <v>2</v>
      </c>
      <c r="EU30">
        <v>556.31200000000001</v>
      </c>
      <c r="EV30">
        <v>438.298</v>
      </c>
      <c r="EW30">
        <v>37.532699999999998</v>
      </c>
      <c r="EX30">
        <v>36.799799999999998</v>
      </c>
      <c r="EY30">
        <v>30.0002</v>
      </c>
      <c r="EZ30">
        <v>36.5261</v>
      </c>
      <c r="FA30">
        <v>36.691400000000002</v>
      </c>
      <c r="FB30">
        <v>20.176500000000001</v>
      </c>
      <c r="FC30">
        <v>-30</v>
      </c>
      <c r="FD30">
        <v>-30</v>
      </c>
      <c r="FE30">
        <v>-999.9</v>
      </c>
      <c r="FF30">
        <v>400</v>
      </c>
      <c r="FG30">
        <v>0</v>
      </c>
      <c r="FH30">
        <v>94.465000000000003</v>
      </c>
      <c r="FI30">
        <v>99.313400000000001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/>
  </sheetViews>
  <sheetFormatPr defaultRowHeight="13.5" x14ac:dyDescent="0.15"/>
  <sheetData>
    <row r="1" spans="1:2" x14ac:dyDescent="0.15">
      <c r="A1" t="s">
        <v>0</v>
      </c>
      <c r="B1" t="s">
        <v>1</v>
      </c>
    </row>
    <row r="2" spans="1:2" x14ac:dyDescent="0.15">
      <c r="A2" t="s">
        <v>2</v>
      </c>
      <c r="B2" t="s">
        <v>3</v>
      </c>
    </row>
    <row r="3" spans="1:2" x14ac:dyDescent="0.15">
      <c r="A3" t="s">
        <v>4</v>
      </c>
      <c r="B3" t="s">
        <v>5</v>
      </c>
    </row>
    <row r="4" spans="1:2" x14ac:dyDescent="0.15">
      <c r="A4" t="s">
        <v>6</v>
      </c>
      <c r="B4" t="s">
        <v>7</v>
      </c>
    </row>
    <row r="5" spans="1:2" x14ac:dyDescent="0.15">
      <c r="A5" t="s">
        <v>8</v>
      </c>
      <c r="B5" t="s">
        <v>9</v>
      </c>
    </row>
    <row r="6" spans="1:2" x14ac:dyDescent="0.15">
      <c r="A6" t="s">
        <v>10</v>
      </c>
      <c r="B6" t="s">
        <v>11</v>
      </c>
    </row>
    <row r="7" spans="1:2" x14ac:dyDescent="0.15">
      <c r="A7" t="s">
        <v>12</v>
      </c>
      <c r="B7" t="s">
        <v>13</v>
      </c>
    </row>
    <row r="8" spans="1:2" x14ac:dyDescent="0.15">
      <c r="A8" t="s">
        <v>14</v>
      </c>
      <c r="B8" t="s">
        <v>15</v>
      </c>
    </row>
    <row r="9" spans="1:2" x14ac:dyDescent="0.15">
      <c r="A9" t="s">
        <v>16</v>
      </c>
      <c r="B9" t="s">
        <v>17</v>
      </c>
    </row>
    <row r="10" spans="1:2" x14ac:dyDescent="0.15">
      <c r="A10" t="s">
        <v>18</v>
      </c>
      <c r="B10" t="s">
        <v>19</v>
      </c>
    </row>
    <row r="11" spans="1:2" x14ac:dyDescent="0.15">
      <c r="A11" t="s">
        <v>20</v>
      </c>
      <c r="B11" t="s">
        <v>19</v>
      </c>
    </row>
    <row r="12" spans="1:2" x14ac:dyDescent="0.15">
      <c r="A12" t="s">
        <v>21</v>
      </c>
      <c r="B12" t="s">
        <v>17</v>
      </c>
    </row>
    <row r="13" spans="1:2" x14ac:dyDescent="0.15">
      <c r="A13" t="s">
        <v>22</v>
      </c>
      <c r="B13" t="s">
        <v>11</v>
      </c>
    </row>
    <row r="14" spans="1:2" x14ac:dyDescent="0.15">
      <c r="A14" t="s">
        <v>23</v>
      </c>
      <c r="B14" t="s">
        <v>24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jiedong zhu</cp:lastModifiedBy>
  <dcterms:created xsi:type="dcterms:W3CDTF">2023-08-06T10:38:17Z</dcterms:created>
  <dcterms:modified xsi:type="dcterms:W3CDTF">2023-12-19T02:49:30Z</dcterms:modified>
</cp:coreProperties>
</file>