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0" windowWidth="19420" windowHeight="11020" firstSheet="1" activeTab="1"/>
  </bookViews>
  <sheets>
    <sheet name="Model" sheetId="13" r:id="rId1"/>
    <sheet name="Solution" sheetId="12" r:id="rId2"/>
    <sheet name="Pivot table" sheetId="11" r:id="rId3"/>
    <sheet name="Inputs --&gt;" sheetId="8" r:id="rId4"/>
    <sheet name="Menu and cost - Cities" sheetId="1" r:id="rId5"/>
    <sheet name="COGS" sheetId="2" r:id="rId6"/>
    <sheet name="Order Composition" sheetId="3" r:id="rId7"/>
  </sheets>
  <externalReferences>
    <externalReference r:id="rId8"/>
  </externalReferences>
  <definedNames>
    <definedName name="_xlnm._FilterDatabase" localSheetId="4" hidden="1">'Menu and cost - Cities'!$A$3:$Y$237</definedName>
  </definedNames>
  <calcPr calcId="145621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9" i="13" l="1"/>
  <c r="P29" i="13"/>
  <c r="N29" i="13"/>
  <c r="G29" i="13"/>
  <c r="P28" i="13"/>
  <c r="Q28" i="13" s="1"/>
  <c r="N28" i="13"/>
  <c r="G28" i="13"/>
  <c r="P27" i="13"/>
  <c r="Q27" i="13" s="1"/>
  <c r="N27" i="13"/>
  <c r="G27" i="13"/>
  <c r="P26" i="13"/>
  <c r="Q26" i="13" s="1"/>
  <c r="N26" i="13"/>
  <c r="G26" i="13"/>
  <c r="Q25" i="13"/>
  <c r="P25" i="13"/>
  <c r="N25" i="13"/>
  <c r="G25" i="13"/>
  <c r="P24" i="13"/>
  <c r="Q24" i="13" s="1"/>
  <c r="N24" i="13"/>
  <c r="G24" i="13"/>
  <c r="Q23" i="13"/>
  <c r="P23" i="13"/>
  <c r="N23" i="13"/>
  <c r="G23" i="13"/>
  <c r="P22" i="13"/>
  <c r="Q22" i="13" s="1"/>
  <c r="N22" i="13"/>
  <c r="G22" i="13"/>
  <c r="Q21" i="13"/>
  <c r="P21" i="13"/>
  <c r="N21" i="13"/>
  <c r="G21" i="13"/>
  <c r="P20" i="13"/>
  <c r="Q20" i="13" s="1"/>
  <c r="N20" i="13"/>
  <c r="G20" i="13"/>
  <c r="P19" i="13"/>
  <c r="Q19" i="13" s="1"/>
  <c r="N19" i="13"/>
  <c r="G19" i="13"/>
  <c r="P18" i="13"/>
  <c r="Q18" i="13" s="1"/>
  <c r="N18" i="13"/>
  <c r="G18" i="13"/>
  <c r="Q17" i="13"/>
  <c r="P17" i="13"/>
  <c r="N17" i="13"/>
  <c r="G17" i="13"/>
  <c r="P16" i="13"/>
  <c r="Q16" i="13" s="1"/>
  <c r="N16" i="13"/>
  <c r="G16" i="13"/>
  <c r="Q15" i="13"/>
  <c r="P15" i="13"/>
  <c r="N15" i="13"/>
  <c r="G15" i="13"/>
  <c r="P14" i="13"/>
  <c r="Q14" i="13" s="1"/>
  <c r="N14" i="13"/>
  <c r="G14" i="13"/>
  <c r="Q13" i="13"/>
  <c r="P13" i="13"/>
  <c r="N13" i="13"/>
  <c r="G13" i="13"/>
  <c r="P12" i="13"/>
  <c r="Q12" i="13" s="1"/>
  <c r="N12" i="13"/>
  <c r="G12" i="13"/>
  <c r="P11" i="13"/>
  <c r="Q11" i="13" s="1"/>
  <c r="N11" i="13"/>
  <c r="G11" i="13"/>
  <c r="E11" i="13"/>
  <c r="P10" i="13"/>
  <c r="Q10" i="13" s="1"/>
  <c r="N10" i="13"/>
  <c r="G10" i="13"/>
  <c r="Q9" i="13"/>
  <c r="P9" i="13"/>
  <c r="N9" i="13"/>
  <c r="G9" i="13"/>
  <c r="E9" i="13"/>
  <c r="R9" i="13" s="1"/>
  <c r="P8" i="13"/>
  <c r="Q8" i="13" s="1"/>
  <c r="N8" i="13"/>
  <c r="G8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Q7" i="13"/>
  <c r="P7" i="13"/>
  <c r="N7" i="13"/>
  <c r="G7" i="13"/>
  <c r="B7" i="13"/>
  <c r="P6" i="13"/>
  <c r="Q6" i="13" s="1"/>
  <c r="N6" i="13"/>
  <c r="G6" i="13"/>
  <c r="B6" i="13"/>
  <c r="Q5" i="13"/>
  <c r="P5" i="13"/>
  <c r="N5" i="13"/>
  <c r="G5" i="13"/>
  <c r="B5" i="13"/>
  <c r="P4" i="13"/>
  <c r="Q4" i="13" s="1"/>
  <c r="N4" i="13"/>
  <c r="G4" i="13"/>
  <c r="E2" i="13"/>
  <c r="E23" i="13" s="1"/>
  <c r="E23" i="12"/>
  <c r="E24" i="12"/>
  <c r="E25" i="12"/>
  <c r="E26" i="12"/>
  <c r="E27" i="12"/>
  <c r="E28" i="12"/>
  <c r="E29" i="12"/>
  <c r="E30" i="12"/>
  <c r="F23" i="12"/>
  <c r="J23" i="12" s="1"/>
  <c r="K23" i="12" s="1"/>
  <c r="G23" i="12"/>
  <c r="H23" i="12"/>
  <c r="I23" i="12"/>
  <c r="F24" i="12"/>
  <c r="G24" i="12"/>
  <c r="H24" i="12"/>
  <c r="I24" i="12"/>
  <c r="F25" i="12"/>
  <c r="G25" i="12"/>
  <c r="H25" i="12"/>
  <c r="I25" i="12"/>
  <c r="F26" i="12"/>
  <c r="G26" i="12"/>
  <c r="H26" i="12"/>
  <c r="I26" i="12"/>
  <c r="F27" i="12"/>
  <c r="J27" i="12" s="1"/>
  <c r="K27" i="12" s="1"/>
  <c r="G27" i="12"/>
  <c r="H27" i="12"/>
  <c r="I27" i="12"/>
  <c r="F28" i="12"/>
  <c r="G28" i="12"/>
  <c r="H28" i="12"/>
  <c r="I28" i="12"/>
  <c r="F29" i="12"/>
  <c r="G29" i="12"/>
  <c r="H29" i="12"/>
  <c r="I29" i="12"/>
  <c r="F30" i="12"/>
  <c r="G30" i="12"/>
  <c r="H30" i="12"/>
  <c r="I30" i="12"/>
  <c r="D32" i="12"/>
  <c r="G5" i="11"/>
  <c r="G6" i="11"/>
  <c r="G7" i="11"/>
  <c r="G8" i="11"/>
  <c r="G9" i="11"/>
  <c r="G10" i="11"/>
  <c r="G11" i="11"/>
  <c r="G12" i="11"/>
  <c r="G13" i="11"/>
  <c r="G14" i="11"/>
  <c r="D24" i="12"/>
  <c r="D25" i="12"/>
  <c r="D26" i="12"/>
  <c r="D27" i="12"/>
  <c r="D28" i="12"/>
  <c r="D29" i="12"/>
  <c r="D30" i="12"/>
  <c r="D23" i="12"/>
  <c r="J32" i="12" a="1"/>
  <c r="J32" i="12" s="1"/>
  <c r="R23" i="13" l="1"/>
  <c r="E17" i="13"/>
  <c r="R17" i="13" s="1"/>
  <c r="J30" i="12"/>
  <c r="K30" i="12" s="1"/>
  <c r="J26" i="12"/>
  <c r="J28" i="12"/>
  <c r="J24" i="12"/>
  <c r="J25" i="12"/>
  <c r="J29" i="12"/>
  <c r="R11" i="13"/>
  <c r="E8" i="13"/>
  <c r="R8" i="13" s="1"/>
  <c r="E24" i="13"/>
  <c r="R24" i="13" s="1"/>
  <c r="E6" i="13"/>
  <c r="R6" i="13" s="1"/>
  <c r="E14" i="13"/>
  <c r="R14" i="13" s="1"/>
  <c r="E22" i="13"/>
  <c r="R22" i="13" s="1"/>
  <c r="E29" i="13"/>
  <c r="R29" i="13" s="1"/>
  <c r="E5" i="13"/>
  <c r="R5" i="13" s="1"/>
  <c r="E13" i="13"/>
  <c r="R13" i="13" s="1"/>
  <c r="E21" i="13"/>
  <c r="R21" i="13" s="1"/>
  <c r="E4" i="13"/>
  <c r="R4" i="13" s="1"/>
  <c r="E12" i="13"/>
  <c r="R12" i="13" s="1"/>
  <c r="E20" i="13"/>
  <c r="R20" i="13" s="1"/>
  <c r="E28" i="13"/>
  <c r="R28" i="13" s="1"/>
  <c r="E19" i="13"/>
  <c r="R19" i="13" s="1"/>
  <c r="E27" i="13"/>
  <c r="R27" i="13" s="1"/>
  <c r="E10" i="13"/>
  <c r="R10" i="13" s="1"/>
  <c r="E18" i="13"/>
  <c r="R18" i="13" s="1"/>
  <c r="E26" i="13"/>
  <c r="R26" i="13" s="1"/>
  <c r="E25" i="13"/>
  <c r="R25" i="13" s="1"/>
  <c r="E16" i="13"/>
  <c r="R16" i="13" s="1"/>
  <c r="E7" i="13"/>
  <c r="R7" i="13" s="1"/>
  <c r="E15" i="13"/>
  <c r="R15" i="13" s="1"/>
  <c r="D53" i="13" l="1"/>
  <c r="G53" i="13" s="1"/>
  <c r="D54" i="13"/>
  <c r="G54" i="13" s="1"/>
  <c r="D56" i="13"/>
  <c r="G56" i="13" s="1"/>
  <c r="D55" i="13"/>
  <c r="G55" i="13" s="1"/>
  <c r="K29" i="12"/>
  <c r="K26" i="12"/>
  <c r="K24" i="12"/>
  <c r="K25" i="12"/>
  <c r="K28" i="12"/>
  <c r="G57" i="13" l="1"/>
  <c r="D17" i="3" l="1"/>
  <c r="Z82" i="1" s="1"/>
  <c r="C17" i="3"/>
  <c r="B17" i="3"/>
  <c r="Z30" i="1" s="1"/>
  <c r="B38" i="3"/>
  <c r="B39" i="3"/>
  <c r="Z52" i="1" s="1"/>
  <c r="B40" i="3"/>
  <c r="B41" i="3"/>
  <c r="B42" i="3"/>
  <c r="B37" i="3"/>
  <c r="Z50" i="1" s="1"/>
  <c r="B36" i="3"/>
  <c r="B35" i="3"/>
  <c r="B34" i="3"/>
  <c r="Z47" i="1" s="1"/>
  <c r="B25" i="3"/>
  <c r="B26" i="3"/>
  <c r="Z39" i="1" s="1"/>
  <c r="B27" i="3"/>
  <c r="Z40" i="1" s="1"/>
  <c r="B28" i="3"/>
  <c r="Z41" i="1" s="1"/>
  <c r="B29" i="3"/>
  <c r="B30" i="3"/>
  <c r="B31" i="3"/>
  <c r="Z44" i="1" s="1"/>
  <c r="B32" i="3"/>
  <c r="B33" i="3"/>
  <c r="B24" i="3"/>
  <c r="B18" i="3"/>
  <c r="Z31" i="1" s="1"/>
  <c r="C18" i="3"/>
  <c r="Z57" i="1" s="1"/>
  <c r="D18" i="3"/>
  <c r="Z83" i="1" s="1"/>
  <c r="B19" i="3"/>
  <c r="Z32" i="1" s="1"/>
  <c r="C19" i="3"/>
  <c r="D19" i="3"/>
  <c r="B20" i="3"/>
  <c r="C20" i="3"/>
  <c r="D20" i="3"/>
  <c r="B21" i="3"/>
  <c r="Z34" i="1" s="1"/>
  <c r="C21" i="3"/>
  <c r="D21" i="3"/>
  <c r="Z86" i="1" s="1"/>
  <c r="B22" i="3"/>
  <c r="Z35" i="1" s="1"/>
  <c r="C22" i="3"/>
  <c r="Z61" i="1" s="1"/>
  <c r="D22" i="3"/>
  <c r="Z87" i="1" s="1"/>
  <c r="B23" i="3"/>
  <c r="C23" i="3"/>
  <c r="D23" i="3"/>
  <c r="Z88" i="1" s="1"/>
  <c r="Z56" i="1"/>
  <c r="Z33" i="1"/>
  <c r="Z64" i="1"/>
  <c r="Z65" i="1"/>
  <c r="Z66" i="1"/>
  <c r="Z67" i="1"/>
  <c r="Z68" i="1"/>
  <c r="Z69" i="1"/>
  <c r="Z70" i="1"/>
  <c r="Z71" i="1"/>
  <c r="Z7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12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186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60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34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08" i="1"/>
  <c r="Z84" i="1"/>
  <c r="Z85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73" i="1"/>
  <c r="Z74" i="1"/>
  <c r="Z75" i="1"/>
  <c r="Z76" i="1"/>
  <c r="Z77" i="1"/>
  <c r="Z78" i="1"/>
  <c r="Z79" i="1"/>
  <c r="Z80" i="1"/>
  <c r="Z81" i="1"/>
  <c r="Z58" i="1"/>
  <c r="Z59" i="1"/>
  <c r="Z60" i="1"/>
  <c r="Z62" i="1"/>
  <c r="Z63" i="1"/>
  <c r="Z36" i="1"/>
  <c r="Z37" i="1"/>
  <c r="Z38" i="1"/>
  <c r="Z42" i="1"/>
  <c r="Z43" i="1"/>
  <c r="Z45" i="1"/>
  <c r="Z46" i="1"/>
  <c r="Z48" i="1"/>
  <c r="Z49" i="1"/>
  <c r="Z51" i="1"/>
  <c r="Z53" i="1"/>
  <c r="Z54" i="1"/>
  <c r="Z55" i="1"/>
  <c r="I16" i="3"/>
  <c r="H16" i="3"/>
  <c r="G16" i="3"/>
  <c r="F16" i="3"/>
  <c r="E16" i="3"/>
  <c r="D16" i="3"/>
  <c r="C16" i="3"/>
  <c r="Z25" i="1"/>
  <c r="Z26" i="1"/>
  <c r="Z27" i="1"/>
  <c r="Z28" i="1"/>
  <c r="Z29" i="1"/>
  <c r="Z24" i="1"/>
  <c r="Z22" i="1"/>
  <c r="Z23" i="1"/>
  <c r="Z21" i="1"/>
  <c r="Z13" i="1"/>
  <c r="Z14" i="1"/>
  <c r="Z15" i="1"/>
  <c r="Z16" i="1"/>
  <c r="Z17" i="1"/>
  <c r="Z18" i="1"/>
  <c r="Z19" i="1"/>
  <c r="Z20" i="1"/>
  <c r="Z11" i="1"/>
  <c r="Z12" i="1"/>
  <c r="Z10" i="1"/>
  <c r="Z5" i="1"/>
  <c r="Z6" i="1"/>
  <c r="Z7" i="1"/>
  <c r="Z8" i="1"/>
  <c r="Z9" i="1"/>
  <c r="Z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4" i="1"/>
  <c r="A230" i="1"/>
  <c r="A231" i="1"/>
  <c r="A232" i="1"/>
  <c r="A233" i="1"/>
  <c r="A234" i="1"/>
  <c r="A235" i="1"/>
  <c r="A236" i="1"/>
  <c r="A237" i="1"/>
  <c r="I237" i="1"/>
  <c r="J237" i="1"/>
  <c r="K237" i="1"/>
  <c r="L237" i="1"/>
  <c r="M237" i="1"/>
  <c r="H237" i="1"/>
  <c r="F237" i="1" s="1"/>
  <c r="G237" i="1" s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N216" i="1" s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N224" i="1" s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N232" i="1" s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J212" i="1"/>
  <c r="K212" i="1"/>
  <c r="L212" i="1"/>
  <c r="M212" i="1"/>
  <c r="I212" i="1"/>
  <c r="N212" i="1" s="1"/>
  <c r="H212" i="1"/>
  <c r="F212" i="1" s="1"/>
  <c r="G212" i="1" s="1"/>
  <c r="H187" i="1"/>
  <c r="H188" i="1"/>
  <c r="H189" i="1"/>
  <c r="H190" i="1"/>
  <c r="H191" i="1"/>
  <c r="F191" i="1" s="1"/>
  <c r="G191" i="1" s="1"/>
  <c r="H192" i="1"/>
  <c r="F192" i="1" s="1"/>
  <c r="G192" i="1" s="1"/>
  <c r="H193" i="1"/>
  <c r="H194" i="1"/>
  <c r="H195" i="1"/>
  <c r="H196" i="1"/>
  <c r="H197" i="1"/>
  <c r="H198" i="1"/>
  <c r="H199" i="1"/>
  <c r="F199" i="1" s="1"/>
  <c r="G199" i="1" s="1"/>
  <c r="H200" i="1"/>
  <c r="F200" i="1" s="1"/>
  <c r="G200" i="1" s="1"/>
  <c r="H201" i="1"/>
  <c r="H202" i="1"/>
  <c r="H203" i="1"/>
  <c r="H204" i="1"/>
  <c r="H205" i="1"/>
  <c r="H206" i="1"/>
  <c r="H207" i="1"/>
  <c r="F207" i="1" s="1"/>
  <c r="G207" i="1" s="1"/>
  <c r="H208" i="1"/>
  <c r="F208" i="1" s="1"/>
  <c r="G208" i="1" s="1"/>
  <c r="H209" i="1"/>
  <c r="H210" i="1"/>
  <c r="H211" i="1"/>
  <c r="I187" i="1"/>
  <c r="J187" i="1"/>
  <c r="K187" i="1"/>
  <c r="L187" i="1"/>
  <c r="M187" i="1"/>
  <c r="I188" i="1"/>
  <c r="J188" i="1"/>
  <c r="K188" i="1"/>
  <c r="L188" i="1"/>
  <c r="M188" i="1"/>
  <c r="I189" i="1"/>
  <c r="J189" i="1"/>
  <c r="K189" i="1"/>
  <c r="L189" i="1"/>
  <c r="M189" i="1"/>
  <c r="I190" i="1"/>
  <c r="J190" i="1"/>
  <c r="K190" i="1"/>
  <c r="L190" i="1"/>
  <c r="M190" i="1"/>
  <c r="I191" i="1"/>
  <c r="N191" i="1" s="1"/>
  <c r="J191" i="1"/>
  <c r="K191" i="1"/>
  <c r="L191" i="1"/>
  <c r="M191" i="1"/>
  <c r="I192" i="1"/>
  <c r="J192" i="1"/>
  <c r="K192" i="1"/>
  <c r="L192" i="1"/>
  <c r="M192" i="1"/>
  <c r="I193" i="1"/>
  <c r="N193" i="1" s="1"/>
  <c r="J193" i="1"/>
  <c r="K193" i="1"/>
  <c r="L193" i="1"/>
  <c r="M193" i="1"/>
  <c r="I194" i="1"/>
  <c r="J194" i="1"/>
  <c r="K194" i="1"/>
  <c r="L194" i="1"/>
  <c r="M194" i="1"/>
  <c r="I195" i="1"/>
  <c r="J195" i="1"/>
  <c r="K195" i="1"/>
  <c r="L195" i="1"/>
  <c r="M195" i="1"/>
  <c r="I196" i="1"/>
  <c r="J196" i="1"/>
  <c r="N196" i="1" s="1"/>
  <c r="K196" i="1"/>
  <c r="L196" i="1"/>
  <c r="M196" i="1"/>
  <c r="I197" i="1"/>
  <c r="J197" i="1"/>
  <c r="K197" i="1"/>
  <c r="L197" i="1"/>
  <c r="M197" i="1"/>
  <c r="I198" i="1"/>
  <c r="J198" i="1"/>
  <c r="K198" i="1"/>
  <c r="L198" i="1"/>
  <c r="M198" i="1"/>
  <c r="I199" i="1"/>
  <c r="N199" i="1" s="1"/>
  <c r="J199" i="1"/>
  <c r="K199" i="1"/>
  <c r="L199" i="1"/>
  <c r="M199" i="1"/>
  <c r="I200" i="1"/>
  <c r="J200" i="1"/>
  <c r="K200" i="1"/>
  <c r="L200" i="1"/>
  <c r="M200" i="1"/>
  <c r="I201" i="1"/>
  <c r="N201" i="1" s="1"/>
  <c r="J201" i="1"/>
  <c r="K201" i="1"/>
  <c r="L201" i="1"/>
  <c r="M201" i="1"/>
  <c r="I202" i="1"/>
  <c r="J202" i="1"/>
  <c r="K202" i="1"/>
  <c r="L202" i="1"/>
  <c r="M202" i="1"/>
  <c r="I203" i="1"/>
  <c r="J203" i="1"/>
  <c r="K203" i="1"/>
  <c r="L203" i="1"/>
  <c r="M203" i="1"/>
  <c r="I204" i="1"/>
  <c r="J204" i="1"/>
  <c r="N204" i="1" s="1"/>
  <c r="K204" i="1"/>
  <c r="L204" i="1"/>
  <c r="M204" i="1"/>
  <c r="I205" i="1"/>
  <c r="J205" i="1"/>
  <c r="K205" i="1"/>
  <c r="L205" i="1"/>
  <c r="M205" i="1"/>
  <c r="I206" i="1"/>
  <c r="J206" i="1"/>
  <c r="K206" i="1"/>
  <c r="L206" i="1"/>
  <c r="M206" i="1"/>
  <c r="I207" i="1"/>
  <c r="N207" i="1" s="1"/>
  <c r="J207" i="1"/>
  <c r="K207" i="1"/>
  <c r="L207" i="1"/>
  <c r="M207" i="1"/>
  <c r="I208" i="1"/>
  <c r="J208" i="1"/>
  <c r="K208" i="1"/>
  <c r="L208" i="1"/>
  <c r="M208" i="1"/>
  <c r="I209" i="1"/>
  <c r="N209" i="1" s="1"/>
  <c r="J209" i="1"/>
  <c r="K209" i="1"/>
  <c r="L209" i="1"/>
  <c r="M209" i="1"/>
  <c r="I210" i="1"/>
  <c r="J210" i="1"/>
  <c r="K210" i="1"/>
  <c r="L210" i="1"/>
  <c r="M210" i="1"/>
  <c r="I211" i="1"/>
  <c r="J211" i="1"/>
  <c r="K211" i="1"/>
  <c r="L211" i="1"/>
  <c r="M211" i="1"/>
  <c r="J186" i="1"/>
  <c r="K186" i="1"/>
  <c r="N186" i="1" s="1"/>
  <c r="L186" i="1"/>
  <c r="M186" i="1"/>
  <c r="I186" i="1"/>
  <c r="I185" i="1"/>
  <c r="H186" i="1"/>
  <c r="H184" i="1"/>
  <c r="I184" i="1"/>
  <c r="J184" i="1"/>
  <c r="K184" i="1"/>
  <c r="L184" i="1"/>
  <c r="M184" i="1"/>
  <c r="H185" i="1"/>
  <c r="J185" i="1"/>
  <c r="K185" i="1"/>
  <c r="L185" i="1"/>
  <c r="M185" i="1"/>
  <c r="H172" i="1"/>
  <c r="I172" i="1"/>
  <c r="J172" i="1"/>
  <c r="K172" i="1"/>
  <c r="L172" i="1"/>
  <c r="M172" i="1"/>
  <c r="H173" i="1"/>
  <c r="I173" i="1"/>
  <c r="N173" i="1" s="1"/>
  <c r="J173" i="1"/>
  <c r="K173" i="1"/>
  <c r="L173" i="1"/>
  <c r="M173" i="1"/>
  <c r="H174" i="1"/>
  <c r="I174" i="1"/>
  <c r="N174" i="1" s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N177" i="1" s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N181" i="1" s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61" i="1"/>
  <c r="F161" i="1" s="1"/>
  <c r="G161" i="1" s="1"/>
  <c r="I161" i="1"/>
  <c r="J161" i="1"/>
  <c r="K161" i="1"/>
  <c r="L161" i="1"/>
  <c r="M161" i="1"/>
  <c r="H162" i="1"/>
  <c r="I162" i="1"/>
  <c r="N162" i="1" s="1"/>
  <c r="J162" i="1"/>
  <c r="K162" i="1"/>
  <c r="L162" i="1"/>
  <c r="M162" i="1"/>
  <c r="H163" i="1"/>
  <c r="F163" i="1" s="1"/>
  <c r="G163" i="1" s="1"/>
  <c r="I163" i="1"/>
  <c r="J163" i="1"/>
  <c r="K163" i="1"/>
  <c r="L163" i="1"/>
  <c r="M163" i="1"/>
  <c r="H164" i="1"/>
  <c r="I164" i="1"/>
  <c r="J164" i="1"/>
  <c r="K164" i="1"/>
  <c r="L164" i="1"/>
  <c r="M164" i="1"/>
  <c r="H165" i="1"/>
  <c r="F165" i="1" s="1"/>
  <c r="G165" i="1" s="1"/>
  <c r="I165" i="1"/>
  <c r="J165" i="1"/>
  <c r="K165" i="1"/>
  <c r="L165" i="1"/>
  <c r="M165" i="1"/>
  <c r="H166" i="1"/>
  <c r="I166" i="1"/>
  <c r="N166" i="1" s="1"/>
  <c r="J166" i="1"/>
  <c r="K166" i="1"/>
  <c r="L166" i="1"/>
  <c r="M166" i="1"/>
  <c r="H167" i="1"/>
  <c r="F167" i="1" s="1"/>
  <c r="G167" i="1" s="1"/>
  <c r="I167" i="1"/>
  <c r="J167" i="1"/>
  <c r="K167" i="1"/>
  <c r="L167" i="1"/>
  <c r="M167" i="1"/>
  <c r="H168" i="1"/>
  <c r="I168" i="1"/>
  <c r="J168" i="1"/>
  <c r="K168" i="1"/>
  <c r="L168" i="1"/>
  <c r="M168" i="1"/>
  <c r="H169" i="1"/>
  <c r="F169" i="1" s="1"/>
  <c r="G169" i="1" s="1"/>
  <c r="I169" i="1"/>
  <c r="J169" i="1"/>
  <c r="K169" i="1"/>
  <c r="L169" i="1"/>
  <c r="M169" i="1"/>
  <c r="H170" i="1"/>
  <c r="I170" i="1"/>
  <c r="N170" i="1" s="1"/>
  <c r="J170" i="1"/>
  <c r="K170" i="1"/>
  <c r="L170" i="1"/>
  <c r="M170" i="1"/>
  <c r="H171" i="1"/>
  <c r="F171" i="1" s="1"/>
  <c r="G171" i="1" s="1"/>
  <c r="I171" i="1"/>
  <c r="J171" i="1"/>
  <c r="K171" i="1"/>
  <c r="L171" i="1"/>
  <c r="M171" i="1"/>
  <c r="J160" i="1"/>
  <c r="K160" i="1"/>
  <c r="L160" i="1"/>
  <c r="M160" i="1"/>
  <c r="I160" i="1"/>
  <c r="I159" i="1"/>
  <c r="N159" i="1" s="1"/>
  <c r="J159" i="1"/>
  <c r="K159" i="1"/>
  <c r="L159" i="1"/>
  <c r="M159" i="1"/>
  <c r="H160" i="1"/>
  <c r="I155" i="1"/>
  <c r="J155" i="1"/>
  <c r="K155" i="1"/>
  <c r="L155" i="1"/>
  <c r="M155" i="1"/>
  <c r="I156" i="1"/>
  <c r="J156" i="1"/>
  <c r="K156" i="1"/>
  <c r="L156" i="1"/>
  <c r="M156" i="1"/>
  <c r="I157" i="1"/>
  <c r="N157" i="1" s="1"/>
  <c r="J157" i="1"/>
  <c r="K157" i="1"/>
  <c r="L157" i="1"/>
  <c r="M157" i="1"/>
  <c r="I158" i="1"/>
  <c r="J158" i="1"/>
  <c r="K158" i="1"/>
  <c r="L158" i="1"/>
  <c r="M158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N146" i="1" s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N154" i="1" s="1"/>
  <c r="J154" i="1"/>
  <c r="K154" i="1"/>
  <c r="L154" i="1"/>
  <c r="M15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H139" i="1"/>
  <c r="H140" i="1"/>
  <c r="H141" i="1"/>
  <c r="F141" i="1" s="1"/>
  <c r="G141" i="1" s="1"/>
  <c r="H142" i="1"/>
  <c r="F142" i="1" s="1"/>
  <c r="G142" i="1" s="1"/>
  <c r="H143" i="1"/>
  <c r="H144" i="1"/>
  <c r="H145" i="1"/>
  <c r="F145" i="1" s="1"/>
  <c r="G145" i="1" s="1"/>
  <c r="H146" i="1"/>
  <c r="H147" i="1"/>
  <c r="F147" i="1" s="1"/>
  <c r="G147" i="1" s="1"/>
  <c r="H148" i="1"/>
  <c r="H149" i="1"/>
  <c r="F149" i="1" s="1"/>
  <c r="G149" i="1" s="1"/>
  <c r="H150" i="1"/>
  <c r="F150" i="1" s="1"/>
  <c r="G150" i="1" s="1"/>
  <c r="H151" i="1"/>
  <c r="F151" i="1" s="1"/>
  <c r="G151" i="1" s="1"/>
  <c r="H152" i="1"/>
  <c r="H153" i="1"/>
  <c r="F153" i="1" s="1"/>
  <c r="G153" i="1" s="1"/>
  <c r="H154" i="1"/>
  <c r="H155" i="1"/>
  <c r="F155" i="1" s="1"/>
  <c r="G155" i="1" s="1"/>
  <c r="H156" i="1"/>
  <c r="H157" i="1"/>
  <c r="F157" i="1" s="1"/>
  <c r="G157" i="1" s="1"/>
  <c r="H158" i="1"/>
  <c r="F158" i="1" s="1"/>
  <c r="G158" i="1" s="1"/>
  <c r="H159" i="1"/>
  <c r="H135" i="1"/>
  <c r="F135" i="1" s="1"/>
  <c r="G135" i="1" s="1"/>
  <c r="H136" i="1"/>
  <c r="F136" i="1" s="1"/>
  <c r="G136" i="1" s="1"/>
  <c r="H137" i="1"/>
  <c r="F137" i="1" s="1"/>
  <c r="G137" i="1" s="1"/>
  <c r="H138" i="1"/>
  <c r="F138" i="1" s="1"/>
  <c r="G138" i="1" s="1"/>
  <c r="F139" i="1"/>
  <c r="F140" i="1"/>
  <c r="G140" i="1" s="1"/>
  <c r="F143" i="1"/>
  <c r="F144" i="1"/>
  <c r="F146" i="1"/>
  <c r="F148" i="1"/>
  <c r="F152" i="1"/>
  <c r="G152" i="1" s="1"/>
  <c r="F154" i="1"/>
  <c r="G154" i="1" s="1"/>
  <c r="F156" i="1"/>
  <c r="F159" i="1"/>
  <c r="J134" i="1"/>
  <c r="K134" i="1"/>
  <c r="L134" i="1"/>
  <c r="M134" i="1"/>
  <c r="I134" i="1"/>
  <c r="H134" i="1"/>
  <c r="H133" i="1"/>
  <c r="I133" i="1"/>
  <c r="J133" i="1"/>
  <c r="K133" i="1"/>
  <c r="L133" i="1"/>
  <c r="M133" i="1"/>
  <c r="H124" i="1"/>
  <c r="I124" i="1"/>
  <c r="J124" i="1"/>
  <c r="K124" i="1"/>
  <c r="L124" i="1"/>
  <c r="M124" i="1"/>
  <c r="H125" i="1"/>
  <c r="I125" i="1"/>
  <c r="N125" i="1" s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N129" i="1" s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14" i="1"/>
  <c r="I114" i="1"/>
  <c r="N114" i="1" s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N118" i="1" s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N122" i="1" s="1"/>
  <c r="J122" i="1"/>
  <c r="K122" i="1"/>
  <c r="L122" i="1"/>
  <c r="M122" i="1"/>
  <c r="H123" i="1"/>
  <c r="I123" i="1"/>
  <c r="J123" i="1"/>
  <c r="K123" i="1"/>
  <c r="L123" i="1"/>
  <c r="M123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N111" i="1" s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J108" i="1"/>
  <c r="K108" i="1"/>
  <c r="L108" i="1"/>
  <c r="M108" i="1"/>
  <c r="I108" i="1"/>
  <c r="H108" i="1"/>
  <c r="F108" i="1" s="1"/>
  <c r="G108" i="1" s="1"/>
  <c r="H107" i="1"/>
  <c r="F107" i="1"/>
  <c r="G107" i="1" s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N106" i="1" s="1"/>
  <c r="J106" i="1"/>
  <c r="K106" i="1"/>
  <c r="L106" i="1"/>
  <c r="M106" i="1"/>
  <c r="I107" i="1"/>
  <c r="J107" i="1"/>
  <c r="K107" i="1"/>
  <c r="L107" i="1"/>
  <c r="M107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N91" i="1" s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N99" i="1" s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83" i="1"/>
  <c r="J83" i="1"/>
  <c r="K83" i="1"/>
  <c r="L83" i="1"/>
  <c r="M83" i="1"/>
  <c r="I84" i="1"/>
  <c r="J84" i="1"/>
  <c r="K84" i="1"/>
  <c r="L84" i="1"/>
  <c r="M84" i="1"/>
  <c r="M82" i="1"/>
  <c r="L82" i="1"/>
  <c r="K82" i="1"/>
  <c r="J82" i="1"/>
  <c r="I82" i="1"/>
  <c r="H82" i="1"/>
  <c r="F82" i="1" s="1"/>
  <c r="G82" i="1" s="1"/>
  <c r="H81" i="1"/>
  <c r="F81" i="1" s="1"/>
  <c r="G81" i="1" s="1"/>
  <c r="I81" i="1"/>
  <c r="J81" i="1"/>
  <c r="K81" i="1"/>
  <c r="L81" i="1"/>
  <c r="M81" i="1"/>
  <c r="H105" i="1"/>
  <c r="H106" i="1"/>
  <c r="H95" i="1"/>
  <c r="H96" i="1"/>
  <c r="H97" i="1"/>
  <c r="F97" i="1" s="1"/>
  <c r="G97" i="1" s="1"/>
  <c r="H98" i="1"/>
  <c r="H99" i="1"/>
  <c r="F99" i="1" s="1"/>
  <c r="G99" i="1" s="1"/>
  <c r="H100" i="1"/>
  <c r="H101" i="1"/>
  <c r="F101" i="1" s="1"/>
  <c r="G101" i="1" s="1"/>
  <c r="H102" i="1"/>
  <c r="F102" i="1" s="1"/>
  <c r="G102" i="1" s="1"/>
  <c r="H103" i="1"/>
  <c r="F103" i="1" s="1"/>
  <c r="G103" i="1" s="1"/>
  <c r="H104" i="1"/>
  <c r="H92" i="1"/>
  <c r="H93" i="1"/>
  <c r="H94" i="1"/>
  <c r="H83" i="1"/>
  <c r="F83" i="1" s="1"/>
  <c r="G83" i="1" s="1"/>
  <c r="H84" i="1"/>
  <c r="H85" i="1"/>
  <c r="H86" i="1"/>
  <c r="H87" i="1"/>
  <c r="H88" i="1"/>
  <c r="H89" i="1"/>
  <c r="H90" i="1"/>
  <c r="F90" i="1" s="1"/>
  <c r="G90" i="1" s="1"/>
  <c r="H91" i="1"/>
  <c r="F91" i="1" s="1"/>
  <c r="G91" i="1" s="1"/>
  <c r="F211" i="1"/>
  <c r="G211" i="1" s="1"/>
  <c r="W237" i="1"/>
  <c r="X237" i="1" s="1"/>
  <c r="U237" i="1"/>
  <c r="W236" i="1"/>
  <c r="X236" i="1" s="1"/>
  <c r="U236" i="1"/>
  <c r="F236" i="1"/>
  <c r="G236" i="1" s="1"/>
  <c r="W235" i="1"/>
  <c r="X235" i="1" s="1"/>
  <c r="U235" i="1"/>
  <c r="F235" i="1"/>
  <c r="G235" i="1" s="1"/>
  <c r="W234" i="1"/>
  <c r="X234" i="1" s="1"/>
  <c r="U234" i="1"/>
  <c r="F234" i="1"/>
  <c r="G234" i="1" s="1"/>
  <c r="W233" i="1"/>
  <c r="X233" i="1" s="1"/>
  <c r="U233" i="1"/>
  <c r="F233" i="1"/>
  <c r="G233" i="1" s="1"/>
  <c r="W232" i="1"/>
  <c r="X232" i="1" s="1"/>
  <c r="U232" i="1"/>
  <c r="F232" i="1"/>
  <c r="G232" i="1" s="1"/>
  <c r="W231" i="1"/>
  <c r="X231" i="1" s="1"/>
  <c r="U231" i="1"/>
  <c r="F231" i="1"/>
  <c r="G231" i="1" s="1"/>
  <c r="W230" i="1"/>
  <c r="X230" i="1" s="1"/>
  <c r="U230" i="1"/>
  <c r="F230" i="1"/>
  <c r="G230" i="1" s="1"/>
  <c r="W229" i="1"/>
  <c r="X229" i="1" s="1"/>
  <c r="U229" i="1"/>
  <c r="F229" i="1"/>
  <c r="G229" i="1" s="1"/>
  <c r="W228" i="1"/>
  <c r="X228" i="1" s="1"/>
  <c r="U228" i="1"/>
  <c r="F228" i="1"/>
  <c r="G228" i="1" s="1"/>
  <c r="W227" i="1"/>
  <c r="X227" i="1" s="1"/>
  <c r="U227" i="1"/>
  <c r="F227" i="1"/>
  <c r="G227" i="1" s="1"/>
  <c r="W226" i="1"/>
  <c r="X226" i="1" s="1"/>
  <c r="U226" i="1"/>
  <c r="F226" i="1"/>
  <c r="G226" i="1" s="1"/>
  <c r="W225" i="1"/>
  <c r="X225" i="1" s="1"/>
  <c r="U225" i="1"/>
  <c r="F225" i="1"/>
  <c r="G225" i="1" s="1"/>
  <c r="W224" i="1"/>
  <c r="X224" i="1" s="1"/>
  <c r="U224" i="1"/>
  <c r="F224" i="1"/>
  <c r="G224" i="1" s="1"/>
  <c r="W223" i="1"/>
  <c r="X223" i="1" s="1"/>
  <c r="U223" i="1"/>
  <c r="F223" i="1"/>
  <c r="G223" i="1" s="1"/>
  <c r="W222" i="1"/>
  <c r="X222" i="1" s="1"/>
  <c r="U222" i="1"/>
  <c r="F222" i="1"/>
  <c r="G222" i="1" s="1"/>
  <c r="W221" i="1"/>
  <c r="X221" i="1" s="1"/>
  <c r="U221" i="1"/>
  <c r="F221" i="1"/>
  <c r="G221" i="1" s="1"/>
  <c r="W220" i="1"/>
  <c r="X220" i="1" s="1"/>
  <c r="U220" i="1"/>
  <c r="F220" i="1"/>
  <c r="G220" i="1" s="1"/>
  <c r="W219" i="1"/>
  <c r="X219" i="1" s="1"/>
  <c r="U219" i="1"/>
  <c r="F219" i="1"/>
  <c r="G219" i="1" s="1"/>
  <c r="W218" i="1"/>
  <c r="X218" i="1" s="1"/>
  <c r="U218" i="1"/>
  <c r="F218" i="1"/>
  <c r="G218" i="1" s="1"/>
  <c r="W217" i="1"/>
  <c r="X217" i="1" s="1"/>
  <c r="U217" i="1"/>
  <c r="F217" i="1"/>
  <c r="G217" i="1" s="1"/>
  <c r="W216" i="1"/>
  <c r="X216" i="1" s="1"/>
  <c r="U216" i="1"/>
  <c r="F216" i="1"/>
  <c r="G216" i="1" s="1"/>
  <c r="W215" i="1"/>
  <c r="X215" i="1" s="1"/>
  <c r="U215" i="1"/>
  <c r="F215" i="1"/>
  <c r="G215" i="1" s="1"/>
  <c r="W214" i="1"/>
  <c r="X214" i="1" s="1"/>
  <c r="U214" i="1"/>
  <c r="F214" i="1"/>
  <c r="G214" i="1" s="1"/>
  <c r="W213" i="1"/>
  <c r="X213" i="1" s="1"/>
  <c r="U213" i="1"/>
  <c r="F213" i="1"/>
  <c r="G213" i="1" s="1"/>
  <c r="W212" i="1"/>
  <c r="X212" i="1" s="1"/>
  <c r="U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12" i="1"/>
  <c r="A211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186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60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34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N65" i="1" s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N73" i="1" s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57" i="1"/>
  <c r="N57" i="1" s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J56" i="1"/>
  <c r="K56" i="1"/>
  <c r="L56" i="1"/>
  <c r="M56" i="1"/>
  <c r="I56" i="1"/>
  <c r="I55" i="1"/>
  <c r="H57" i="1"/>
  <c r="H58" i="1"/>
  <c r="H59" i="1"/>
  <c r="F59" i="1" s="1"/>
  <c r="G59" i="1" s="1"/>
  <c r="H60" i="1"/>
  <c r="F60" i="1" s="1"/>
  <c r="G60" i="1" s="1"/>
  <c r="H61" i="1"/>
  <c r="H62" i="1"/>
  <c r="F62" i="1" s="1"/>
  <c r="G62" i="1" s="1"/>
  <c r="H63" i="1"/>
  <c r="F63" i="1" s="1"/>
  <c r="G63" i="1" s="1"/>
  <c r="H64" i="1"/>
  <c r="F64" i="1" s="1"/>
  <c r="G64" i="1" s="1"/>
  <c r="H65" i="1"/>
  <c r="F65" i="1" s="1"/>
  <c r="G65" i="1" s="1"/>
  <c r="H66" i="1"/>
  <c r="H67" i="1"/>
  <c r="F67" i="1" s="1"/>
  <c r="G67" i="1" s="1"/>
  <c r="H68" i="1"/>
  <c r="F68" i="1" s="1"/>
  <c r="G68" i="1" s="1"/>
  <c r="H69" i="1"/>
  <c r="H70" i="1"/>
  <c r="F70" i="1" s="1"/>
  <c r="G70" i="1" s="1"/>
  <c r="H71" i="1"/>
  <c r="F71" i="1" s="1"/>
  <c r="G71" i="1" s="1"/>
  <c r="H72" i="1"/>
  <c r="H73" i="1"/>
  <c r="H74" i="1"/>
  <c r="H75" i="1"/>
  <c r="F75" i="1" s="1"/>
  <c r="G75" i="1" s="1"/>
  <c r="H76" i="1"/>
  <c r="F76" i="1" s="1"/>
  <c r="G76" i="1" s="1"/>
  <c r="H77" i="1"/>
  <c r="H78" i="1"/>
  <c r="F78" i="1" s="1"/>
  <c r="G78" i="1" s="1"/>
  <c r="H79" i="1"/>
  <c r="F79" i="1" s="1"/>
  <c r="G79" i="1" s="1"/>
  <c r="H80" i="1"/>
  <c r="F80" i="1" s="1"/>
  <c r="G80" i="1" s="1"/>
  <c r="F57" i="1"/>
  <c r="F58" i="1"/>
  <c r="G58" i="1" s="1"/>
  <c r="F61" i="1"/>
  <c r="G61" i="1" s="1"/>
  <c r="F66" i="1"/>
  <c r="F69" i="1"/>
  <c r="F72" i="1"/>
  <c r="G72" i="1" s="1"/>
  <c r="F73" i="1"/>
  <c r="G73" i="1" s="1"/>
  <c r="F74" i="1"/>
  <c r="F77" i="1"/>
  <c r="G77" i="1" s="1"/>
  <c r="F84" i="1"/>
  <c r="G84" i="1" s="1"/>
  <c r="F85" i="1"/>
  <c r="F86" i="1"/>
  <c r="G86" i="1" s="1"/>
  <c r="F87" i="1"/>
  <c r="F88" i="1"/>
  <c r="G88" i="1" s="1"/>
  <c r="F89" i="1"/>
  <c r="F92" i="1"/>
  <c r="F93" i="1"/>
  <c r="G93" i="1" s="1"/>
  <c r="F94" i="1"/>
  <c r="G94" i="1" s="1"/>
  <c r="F95" i="1"/>
  <c r="F96" i="1"/>
  <c r="G96" i="1" s="1"/>
  <c r="F98" i="1"/>
  <c r="F100" i="1"/>
  <c r="G100" i="1" s="1"/>
  <c r="F104" i="1"/>
  <c r="G104" i="1" s="1"/>
  <c r="F105" i="1"/>
  <c r="F106" i="1"/>
  <c r="G106" i="1" s="1"/>
  <c r="F109" i="1"/>
  <c r="F110" i="1"/>
  <c r="F111" i="1"/>
  <c r="F112" i="1"/>
  <c r="G112" i="1" s="1"/>
  <c r="F113" i="1"/>
  <c r="G113" i="1" s="1"/>
  <c r="F114" i="1"/>
  <c r="F115" i="1"/>
  <c r="F116" i="1"/>
  <c r="F117" i="1"/>
  <c r="F118" i="1"/>
  <c r="F119" i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F126" i="1"/>
  <c r="F127" i="1"/>
  <c r="F128" i="1"/>
  <c r="G128" i="1" s="1"/>
  <c r="F129" i="1"/>
  <c r="G129" i="1" s="1"/>
  <c r="F130" i="1"/>
  <c r="G130" i="1" s="1"/>
  <c r="F131" i="1"/>
  <c r="F132" i="1"/>
  <c r="G132" i="1" s="1"/>
  <c r="F133" i="1"/>
  <c r="G133" i="1" s="1"/>
  <c r="F134" i="1"/>
  <c r="G134" i="1" s="1"/>
  <c r="G144" i="1"/>
  <c r="F160" i="1"/>
  <c r="G160" i="1" s="1"/>
  <c r="F162" i="1"/>
  <c r="F164" i="1"/>
  <c r="G164" i="1" s="1"/>
  <c r="F166" i="1"/>
  <c r="G166" i="1" s="1"/>
  <c r="F168" i="1"/>
  <c r="G168" i="1" s="1"/>
  <c r="F170" i="1"/>
  <c r="G170" i="1" s="1"/>
  <c r="F172" i="1"/>
  <c r="F173" i="1"/>
  <c r="G173" i="1" s="1"/>
  <c r="F174" i="1"/>
  <c r="G174" i="1" s="1"/>
  <c r="F175" i="1"/>
  <c r="G175" i="1" s="1"/>
  <c r="F176" i="1"/>
  <c r="G176" i="1" s="1"/>
  <c r="F177" i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F186" i="1"/>
  <c r="G186" i="1" s="1"/>
  <c r="F187" i="1"/>
  <c r="G187" i="1" s="1"/>
  <c r="F188" i="1"/>
  <c r="G188" i="1" s="1"/>
  <c r="F189" i="1"/>
  <c r="G189" i="1" s="1"/>
  <c r="F190" i="1"/>
  <c r="G190" i="1" s="1"/>
  <c r="F193" i="1"/>
  <c r="F194" i="1"/>
  <c r="G194" i="1" s="1"/>
  <c r="F195" i="1"/>
  <c r="G195" i="1" s="1"/>
  <c r="F196" i="1"/>
  <c r="G196" i="1" s="1"/>
  <c r="F197" i="1"/>
  <c r="G197" i="1" s="1"/>
  <c r="F198" i="1"/>
  <c r="G198" i="1" s="1"/>
  <c r="F201" i="1"/>
  <c r="G201" i="1" s="1"/>
  <c r="F202" i="1"/>
  <c r="G202" i="1" s="1"/>
  <c r="F203" i="1"/>
  <c r="G203" i="1" s="1"/>
  <c r="F204" i="1"/>
  <c r="F205" i="1"/>
  <c r="G205" i="1" s="1"/>
  <c r="F206" i="1"/>
  <c r="G206" i="1" s="1"/>
  <c r="F209" i="1"/>
  <c r="G209" i="1" s="1"/>
  <c r="F210" i="1"/>
  <c r="H56" i="1"/>
  <c r="F56" i="1" s="1"/>
  <c r="G56" i="1" s="1"/>
  <c r="F31" i="1"/>
  <c r="F32" i="1"/>
  <c r="F33" i="1"/>
  <c r="F38" i="1"/>
  <c r="F39" i="1"/>
  <c r="F40" i="1"/>
  <c r="G40" i="1" s="1"/>
  <c r="F41" i="1"/>
  <c r="F44" i="1"/>
  <c r="F46" i="1"/>
  <c r="F47" i="1"/>
  <c r="F48" i="1"/>
  <c r="G48" i="1" s="1"/>
  <c r="F49" i="1"/>
  <c r="F54" i="1"/>
  <c r="F55" i="1"/>
  <c r="G55" i="1" s="1"/>
  <c r="G172" i="1"/>
  <c r="G177" i="1"/>
  <c r="F30" i="1"/>
  <c r="H31" i="1"/>
  <c r="H32" i="1"/>
  <c r="H33" i="1"/>
  <c r="H34" i="1"/>
  <c r="F34" i="1" s="1"/>
  <c r="G34" i="1" s="1"/>
  <c r="H35" i="1"/>
  <c r="F35" i="1" s="1"/>
  <c r="G35" i="1" s="1"/>
  <c r="H36" i="1"/>
  <c r="F36" i="1" s="1"/>
  <c r="H37" i="1"/>
  <c r="F37" i="1" s="1"/>
  <c r="H38" i="1"/>
  <c r="H39" i="1"/>
  <c r="H40" i="1"/>
  <c r="H41" i="1"/>
  <c r="H42" i="1"/>
  <c r="F42" i="1" s="1"/>
  <c r="G42" i="1" s="1"/>
  <c r="H43" i="1"/>
  <c r="F43" i="1" s="1"/>
  <c r="G43" i="1" s="1"/>
  <c r="H44" i="1"/>
  <c r="H45" i="1"/>
  <c r="F45" i="1" s="1"/>
  <c r="H46" i="1"/>
  <c r="H47" i="1"/>
  <c r="H48" i="1"/>
  <c r="H49" i="1"/>
  <c r="H50" i="1"/>
  <c r="F50" i="1" s="1"/>
  <c r="G50" i="1" s="1"/>
  <c r="H51" i="1"/>
  <c r="F51" i="1" s="1"/>
  <c r="G51" i="1" s="1"/>
  <c r="H52" i="1"/>
  <c r="F52" i="1" s="1"/>
  <c r="G52" i="1" s="1"/>
  <c r="H53" i="1"/>
  <c r="F53" i="1" s="1"/>
  <c r="H54" i="1"/>
  <c r="H55" i="1"/>
  <c r="H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N36" i="1" s="1"/>
  <c r="J36" i="1"/>
  <c r="K36" i="1"/>
  <c r="L36" i="1"/>
  <c r="M36" i="1"/>
  <c r="I37" i="1"/>
  <c r="J37" i="1"/>
  <c r="K37" i="1"/>
  <c r="L37" i="1"/>
  <c r="M37" i="1"/>
  <c r="I38" i="1"/>
  <c r="N38" i="1" s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N44" i="1" s="1"/>
  <c r="J44" i="1"/>
  <c r="K44" i="1"/>
  <c r="L44" i="1"/>
  <c r="M44" i="1"/>
  <c r="I45" i="1"/>
  <c r="J45" i="1"/>
  <c r="K45" i="1"/>
  <c r="L45" i="1"/>
  <c r="M45" i="1"/>
  <c r="I46" i="1"/>
  <c r="N46" i="1" s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N52" i="1" s="1"/>
  <c r="J52" i="1"/>
  <c r="K52" i="1"/>
  <c r="L52" i="1"/>
  <c r="M52" i="1"/>
  <c r="I53" i="1"/>
  <c r="J53" i="1"/>
  <c r="K53" i="1"/>
  <c r="L53" i="1"/>
  <c r="M53" i="1"/>
  <c r="I54" i="1"/>
  <c r="N54" i="1" s="1"/>
  <c r="J54" i="1"/>
  <c r="K54" i="1"/>
  <c r="L54" i="1"/>
  <c r="M54" i="1"/>
  <c r="J55" i="1"/>
  <c r="K55" i="1"/>
  <c r="L55" i="1"/>
  <c r="M55" i="1"/>
  <c r="M30" i="1"/>
  <c r="L30" i="1"/>
  <c r="K30" i="1"/>
  <c r="J30" i="1"/>
  <c r="I30" i="1"/>
  <c r="W211" i="1"/>
  <c r="X211" i="1" s="1"/>
  <c r="U211" i="1"/>
  <c r="W210" i="1"/>
  <c r="X210" i="1" s="1"/>
  <c r="U210" i="1"/>
  <c r="G210" i="1"/>
  <c r="W209" i="1"/>
  <c r="X209" i="1" s="1"/>
  <c r="U209" i="1"/>
  <c r="W208" i="1"/>
  <c r="X208" i="1" s="1"/>
  <c r="U208" i="1"/>
  <c r="W207" i="1"/>
  <c r="X207" i="1" s="1"/>
  <c r="U207" i="1"/>
  <c r="W206" i="1"/>
  <c r="X206" i="1" s="1"/>
  <c r="U206" i="1"/>
  <c r="W205" i="1"/>
  <c r="X205" i="1" s="1"/>
  <c r="U205" i="1"/>
  <c r="W204" i="1"/>
  <c r="X204" i="1" s="1"/>
  <c r="U204" i="1"/>
  <c r="G204" i="1"/>
  <c r="W203" i="1"/>
  <c r="X203" i="1" s="1"/>
  <c r="U203" i="1"/>
  <c r="W202" i="1"/>
  <c r="X202" i="1" s="1"/>
  <c r="U202" i="1"/>
  <c r="W201" i="1"/>
  <c r="X201" i="1" s="1"/>
  <c r="U201" i="1"/>
  <c r="W200" i="1"/>
  <c r="X200" i="1" s="1"/>
  <c r="U200" i="1"/>
  <c r="W199" i="1"/>
  <c r="X199" i="1" s="1"/>
  <c r="U199" i="1"/>
  <c r="W198" i="1"/>
  <c r="X198" i="1" s="1"/>
  <c r="U198" i="1"/>
  <c r="W197" i="1"/>
  <c r="X197" i="1" s="1"/>
  <c r="U197" i="1"/>
  <c r="W196" i="1"/>
  <c r="X196" i="1" s="1"/>
  <c r="U196" i="1"/>
  <c r="W195" i="1"/>
  <c r="X195" i="1" s="1"/>
  <c r="U195" i="1"/>
  <c r="W194" i="1"/>
  <c r="X194" i="1" s="1"/>
  <c r="U194" i="1"/>
  <c r="W193" i="1"/>
  <c r="X193" i="1" s="1"/>
  <c r="U193" i="1"/>
  <c r="G193" i="1"/>
  <c r="W192" i="1"/>
  <c r="X192" i="1" s="1"/>
  <c r="U192" i="1"/>
  <c r="W191" i="1"/>
  <c r="X191" i="1" s="1"/>
  <c r="U191" i="1"/>
  <c r="W190" i="1"/>
  <c r="X190" i="1" s="1"/>
  <c r="U190" i="1"/>
  <c r="W189" i="1"/>
  <c r="X189" i="1" s="1"/>
  <c r="U189" i="1"/>
  <c r="W188" i="1"/>
  <c r="X188" i="1" s="1"/>
  <c r="U188" i="1"/>
  <c r="W187" i="1"/>
  <c r="X187" i="1" s="1"/>
  <c r="U187" i="1"/>
  <c r="W186" i="1"/>
  <c r="X186" i="1" s="1"/>
  <c r="U186" i="1"/>
  <c r="W185" i="1"/>
  <c r="X185" i="1" s="1"/>
  <c r="U185" i="1"/>
  <c r="G185" i="1"/>
  <c r="W184" i="1"/>
  <c r="X184" i="1" s="1"/>
  <c r="U184" i="1"/>
  <c r="W183" i="1"/>
  <c r="X183" i="1" s="1"/>
  <c r="U183" i="1"/>
  <c r="W182" i="1"/>
  <c r="X182" i="1" s="1"/>
  <c r="U182" i="1"/>
  <c r="W181" i="1"/>
  <c r="X181" i="1" s="1"/>
  <c r="U181" i="1"/>
  <c r="W180" i="1"/>
  <c r="X180" i="1" s="1"/>
  <c r="U180" i="1"/>
  <c r="W179" i="1"/>
  <c r="X179" i="1" s="1"/>
  <c r="U179" i="1"/>
  <c r="W178" i="1"/>
  <c r="X178" i="1" s="1"/>
  <c r="U178" i="1"/>
  <c r="W177" i="1"/>
  <c r="X177" i="1" s="1"/>
  <c r="U177" i="1"/>
  <c r="W176" i="1"/>
  <c r="X176" i="1" s="1"/>
  <c r="U176" i="1"/>
  <c r="W175" i="1"/>
  <c r="X175" i="1" s="1"/>
  <c r="U175" i="1"/>
  <c r="W174" i="1"/>
  <c r="X174" i="1" s="1"/>
  <c r="U174" i="1"/>
  <c r="W173" i="1"/>
  <c r="X173" i="1" s="1"/>
  <c r="U173" i="1"/>
  <c r="W172" i="1"/>
  <c r="X172" i="1" s="1"/>
  <c r="U172" i="1"/>
  <c r="W171" i="1"/>
  <c r="X171" i="1" s="1"/>
  <c r="U171" i="1"/>
  <c r="W170" i="1"/>
  <c r="X170" i="1" s="1"/>
  <c r="U170" i="1"/>
  <c r="W169" i="1"/>
  <c r="X169" i="1" s="1"/>
  <c r="U169" i="1"/>
  <c r="W168" i="1"/>
  <c r="X168" i="1" s="1"/>
  <c r="U168" i="1"/>
  <c r="W167" i="1"/>
  <c r="X167" i="1" s="1"/>
  <c r="U167" i="1"/>
  <c r="W166" i="1"/>
  <c r="X166" i="1" s="1"/>
  <c r="U166" i="1"/>
  <c r="W165" i="1"/>
  <c r="X165" i="1" s="1"/>
  <c r="U165" i="1"/>
  <c r="W164" i="1"/>
  <c r="X164" i="1" s="1"/>
  <c r="U164" i="1"/>
  <c r="W163" i="1"/>
  <c r="X163" i="1" s="1"/>
  <c r="U163" i="1"/>
  <c r="W162" i="1"/>
  <c r="X162" i="1" s="1"/>
  <c r="U162" i="1"/>
  <c r="G162" i="1"/>
  <c r="W161" i="1"/>
  <c r="X161" i="1" s="1"/>
  <c r="U161" i="1"/>
  <c r="W160" i="1"/>
  <c r="X160" i="1" s="1"/>
  <c r="U160" i="1"/>
  <c r="W159" i="1"/>
  <c r="X159" i="1" s="1"/>
  <c r="U159" i="1"/>
  <c r="G159" i="1"/>
  <c r="W158" i="1"/>
  <c r="X158" i="1" s="1"/>
  <c r="U158" i="1"/>
  <c r="W157" i="1"/>
  <c r="X157" i="1" s="1"/>
  <c r="U157" i="1"/>
  <c r="W156" i="1"/>
  <c r="X156" i="1" s="1"/>
  <c r="U156" i="1"/>
  <c r="G156" i="1"/>
  <c r="W155" i="1"/>
  <c r="X155" i="1" s="1"/>
  <c r="U155" i="1"/>
  <c r="W154" i="1"/>
  <c r="X154" i="1" s="1"/>
  <c r="U154" i="1"/>
  <c r="W153" i="1"/>
  <c r="X153" i="1" s="1"/>
  <c r="U153" i="1"/>
  <c r="W152" i="1"/>
  <c r="X152" i="1" s="1"/>
  <c r="U152" i="1"/>
  <c r="W151" i="1"/>
  <c r="X151" i="1" s="1"/>
  <c r="U151" i="1"/>
  <c r="W150" i="1"/>
  <c r="X150" i="1" s="1"/>
  <c r="U150" i="1"/>
  <c r="W149" i="1"/>
  <c r="X149" i="1" s="1"/>
  <c r="U149" i="1"/>
  <c r="W148" i="1"/>
  <c r="X148" i="1" s="1"/>
  <c r="U148" i="1"/>
  <c r="G148" i="1"/>
  <c r="W147" i="1"/>
  <c r="X147" i="1" s="1"/>
  <c r="U147" i="1"/>
  <c r="W146" i="1"/>
  <c r="X146" i="1" s="1"/>
  <c r="U146" i="1"/>
  <c r="G146" i="1"/>
  <c r="W145" i="1"/>
  <c r="X145" i="1" s="1"/>
  <c r="U145" i="1"/>
  <c r="W144" i="1"/>
  <c r="X144" i="1" s="1"/>
  <c r="U144" i="1"/>
  <c r="W143" i="1"/>
  <c r="X143" i="1" s="1"/>
  <c r="U143" i="1"/>
  <c r="G143" i="1"/>
  <c r="W142" i="1"/>
  <c r="X142" i="1" s="1"/>
  <c r="U142" i="1"/>
  <c r="W141" i="1"/>
  <c r="X141" i="1" s="1"/>
  <c r="U141" i="1"/>
  <c r="W140" i="1"/>
  <c r="X140" i="1" s="1"/>
  <c r="U140" i="1"/>
  <c r="W139" i="1"/>
  <c r="X139" i="1" s="1"/>
  <c r="U139" i="1"/>
  <c r="G139" i="1"/>
  <c r="W138" i="1"/>
  <c r="X138" i="1" s="1"/>
  <c r="U138" i="1"/>
  <c r="W137" i="1"/>
  <c r="X137" i="1" s="1"/>
  <c r="U137" i="1"/>
  <c r="W136" i="1"/>
  <c r="X136" i="1" s="1"/>
  <c r="U136" i="1"/>
  <c r="W135" i="1"/>
  <c r="X135" i="1" s="1"/>
  <c r="U135" i="1"/>
  <c r="W134" i="1"/>
  <c r="X134" i="1" s="1"/>
  <c r="U134" i="1"/>
  <c r="W133" i="1"/>
  <c r="X133" i="1" s="1"/>
  <c r="U133" i="1"/>
  <c r="W132" i="1"/>
  <c r="X132" i="1" s="1"/>
  <c r="U132" i="1"/>
  <c r="W131" i="1"/>
  <c r="X131" i="1" s="1"/>
  <c r="U131" i="1"/>
  <c r="G131" i="1"/>
  <c r="W130" i="1"/>
  <c r="X130" i="1" s="1"/>
  <c r="U130" i="1"/>
  <c r="W129" i="1"/>
  <c r="X129" i="1" s="1"/>
  <c r="U129" i="1"/>
  <c r="W128" i="1"/>
  <c r="X128" i="1" s="1"/>
  <c r="U128" i="1"/>
  <c r="W127" i="1"/>
  <c r="X127" i="1" s="1"/>
  <c r="U127" i="1"/>
  <c r="G127" i="1"/>
  <c r="W126" i="1"/>
  <c r="X126" i="1" s="1"/>
  <c r="U126" i="1"/>
  <c r="G126" i="1"/>
  <c r="W125" i="1"/>
  <c r="X125" i="1" s="1"/>
  <c r="U125" i="1"/>
  <c r="G125" i="1"/>
  <c r="W124" i="1"/>
  <c r="X124" i="1" s="1"/>
  <c r="U124" i="1"/>
  <c r="W123" i="1"/>
  <c r="X123" i="1" s="1"/>
  <c r="U123" i="1"/>
  <c r="W122" i="1"/>
  <c r="X122" i="1" s="1"/>
  <c r="U122" i="1"/>
  <c r="W121" i="1"/>
  <c r="X121" i="1" s="1"/>
  <c r="U121" i="1"/>
  <c r="W120" i="1"/>
  <c r="X120" i="1" s="1"/>
  <c r="U120" i="1"/>
  <c r="W119" i="1"/>
  <c r="X119" i="1" s="1"/>
  <c r="U119" i="1"/>
  <c r="G119" i="1"/>
  <c r="W118" i="1"/>
  <c r="X118" i="1" s="1"/>
  <c r="U118" i="1"/>
  <c r="G118" i="1"/>
  <c r="W117" i="1"/>
  <c r="X117" i="1" s="1"/>
  <c r="U117" i="1"/>
  <c r="G117" i="1"/>
  <c r="W116" i="1"/>
  <c r="X116" i="1" s="1"/>
  <c r="U116" i="1"/>
  <c r="G116" i="1"/>
  <c r="W115" i="1"/>
  <c r="X115" i="1" s="1"/>
  <c r="U115" i="1"/>
  <c r="G115" i="1"/>
  <c r="W114" i="1"/>
  <c r="X114" i="1" s="1"/>
  <c r="U114" i="1"/>
  <c r="G114" i="1"/>
  <c r="W113" i="1"/>
  <c r="X113" i="1" s="1"/>
  <c r="U113" i="1"/>
  <c r="W112" i="1"/>
  <c r="X112" i="1" s="1"/>
  <c r="U112" i="1"/>
  <c r="W111" i="1"/>
  <c r="X111" i="1" s="1"/>
  <c r="U111" i="1"/>
  <c r="G111" i="1"/>
  <c r="W110" i="1"/>
  <c r="X110" i="1" s="1"/>
  <c r="U110" i="1"/>
  <c r="G110" i="1"/>
  <c r="W109" i="1"/>
  <c r="X109" i="1" s="1"/>
  <c r="U109" i="1"/>
  <c r="G109" i="1"/>
  <c r="W108" i="1"/>
  <c r="X108" i="1" s="1"/>
  <c r="U108" i="1"/>
  <c r="W107" i="1"/>
  <c r="X107" i="1" s="1"/>
  <c r="U107" i="1"/>
  <c r="W106" i="1"/>
  <c r="X106" i="1" s="1"/>
  <c r="U106" i="1"/>
  <c r="W105" i="1"/>
  <c r="X105" i="1" s="1"/>
  <c r="U105" i="1"/>
  <c r="G105" i="1"/>
  <c r="W104" i="1"/>
  <c r="X104" i="1" s="1"/>
  <c r="U104" i="1"/>
  <c r="W103" i="1"/>
  <c r="X103" i="1" s="1"/>
  <c r="U103" i="1"/>
  <c r="W102" i="1"/>
  <c r="X102" i="1" s="1"/>
  <c r="U102" i="1"/>
  <c r="W101" i="1"/>
  <c r="X101" i="1" s="1"/>
  <c r="U101" i="1"/>
  <c r="W100" i="1"/>
  <c r="X100" i="1" s="1"/>
  <c r="U100" i="1"/>
  <c r="W99" i="1"/>
  <c r="X99" i="1" s="1"/>
  <c r="U99" i="1"/>
  <c r="W98" i="1"/>
  <c r="X98" i="1" s="1"/>
  <c r="U98" i="1"/>
  <c r="G98" i="1"/>
  <c r="W97" i="1"/>
  <c r="X97" i="1" s="1"/>
  <c r="U97" i="1"/>
  <c r="W96" i="1"/>
  <c r="X96" i="1" s="1"/>
  <c r="U96" i="1"/>
  <c r="W95" i="1"/>
  <c r="X95" i="1" s="1"/>
  <c r="U95" i="1"/>
  <c r="G95" i="1"/>
  <c r="W94" i="1"/>
  <c r="X94" i="1" s="1"/>
  <c r="U94" i="1"/>
  <c r="W93" i="1"/>
  <c r="X93" i="1" s="1"/>
  <c r="U93" i="1"/>
  <c r="W92" i="1"/>
  <c r="X92" i="1" s="1"/>
  <c r="U92" i="1"/>
  <c r="G92" i="1"/>
  <c r="W91" i="1"/>
  <c r="X91" i="1" s="1"/>
  <c r="U91" i="1"/>
  <c r="W90" i="1"/>
  <c r="X90" i="1" s="1"/>
  <c r="U90" i="1"/>
  <c r="W89" i="1"/>
  <c r="X89" i="1" s="1"/>
  <c r="U89" i="1"/>
  <c r="G89" i="1"/>
  <c r="W88" i="1"/>
  <c r="X88" i="1" s="1"/>
  <c r="U88" i="1"/>
  <c r="W87" i="1"/>
  <c r="X87" i="1" s="1"/>
  <c r="U87" i="1"/>
  <c r="G87" i="1"/>
  <c r="W86" i="1"/>
  <c r="X86" i="1" s="1"/>
  <c r="U86" i="1"/>
  <c r="W85" i="1"/>
  <c r="X85" i="1" s="1"/>
  <c r="U85" i="1"/>
  <c r="G85" i="1"/>
  <c r="W84" i="1"/>
  <c r="X84" i="1" s="1"/>
  <c r="U84" i="1"/>
  <c r="W83" i="1"/>
  <c r="X83" i="1" s="1"/>
  <c r="U83" i="1"/>
  <c r="W82" i="1"/>
  <c r="X82" i="1" s="1"/>
  <c r="U82" i="1"/>
  <c r="W81" i="1"/>
  <c r="X81" i="1" s="1"/>
  <c r="U81" i="1"/>
  <c r="W80" i="1"/>
  <c r="X80" i="1" s="1"/>
  <c r="U80" i="1"/>
  <c r="W79" i="1"/>
  <c r="X79" i="1" s="1"/>
  <c r="U79" i="1"/>
  <c r="W78" i="1"/>
  <c r="X78" i="1" s="1"/>
  <c r="U78" i="1"/>
  <c r="W77" i="1"/>
  <c r="X77" i="1" s="1"/>
  <c r="U77" i="1"/>
  <c r="W76" i="1"/>
  <c r="X76" i="1" s="1"/>
  <c r="U76" i="1"/>
  <c r="W75" i="1"/>
  <c r="X75" i="1" s="1"/>
  <c r="U75" i="1"/>
  <c r="W74" i="1"/>
  <c r="X74" i="1" s="1"/>
  <c r="U74" i="1"/>
  <c r="G74" i="1"/>
  <c r="W73" i="1"/>
  <c r="X73" i="1" s="1"/>
  <c r="U73" i="1"/>
  <c r="W72" i="1"/>
  <c r="X72" i="1" s="1"/>
  <c r="U72" i="1"/>
  <c r="W71" i="1"/>
  <c r="X71" i="1" s="1"/>
  <c r="U71" i="1"/>
  <c r="W70" i="1"/>
  <c r="X70" i="1" s="1"/>
  <c r="U70" i="1"/>
  <c r="W69" i="1"/>
  <c r="X69" i="1" s="1"/>
  <c r="U69" i="1"/>
  <c r="G69" i="1"/>
  <c r="W68" i="1"/>
  <c r="X68" i="1" s="1"/>
  <c r="U68" i="1"/>
  <c r="W67" i="1"/>
  <c r="X67" i="1" s="1"/>
  <c r="U67" i="1"/>
  <c r="W66" i="1"/>
  <c r="X66" i="1" s="1"/>
  <c r="U66" i="1"/>
  <c r="G66" i="1"/>
  <c r="W65" i="1"/>
  <c r="X65" i="1" s="1"/>
  <c r="U65" i="1"/>
  <c r="W64" i="1"/>
  <c r="X64" i="1" s="1"/>
  <c r="U64" i="1"/>
  <c r="W63" i="1"/>
  <c r="X63" i="1" s="1"/>
  <c r="U63" i="1"/>
  <c r="W62" i="1"/>
  <c r="X62" i="1" s="1"/>
  <c r="U62" i="1"/>
  <c r="W61" i="1"/>
  <c r="X61" i="1" s="1"/>
  <c r="U61" i="1"/>
  <c r="W60" i="1"/>
  <c r="X60" i="1" s="1"/>
  <c r="U60" i="1"/>
  <c r="W59" i="1"/>
  <c r="X59" i="1" s="1"/>
  <c r="U59" i="1"/>
  <c r="W58" i="1"/>
  <c r="X58" i="1" s="1"/>
  <c r="U58" i="1"/>
  <c r="W57" i="1"/>
  <c r="X57" i="1" s="1"/>
  <c r="U57" i="1"/>
  <c r="G57" i="1"/>
  <c r="W56" i="1"/>
  <c r="X56" i="1" s="1"/>
  <c r="U56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F17" i="1"/>
  <c r="G17" i="1" s="1"/>
  <c r="F18" i="1"/>
  <c r="G18" i="1" s="1"/>
  <c r="F19" i="1"/>
  <c r="G19" i="1" s="1"/>
  <c r="F20" i="1"/>
  <c r="G20" i="1" s="1"/>
  <c r="F21" i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G31" i="1"/>
  <c r="G39" i="1"/>
  <c r="G44" i="1"/>
  <c r="G47" i="1"/>
  <c r="F4" i="1"/>
  <c r="G4" i="1" s="1"/>
  <c r="W55" i="1"/>
  <c r="X55" i="1" s="1"/>
  <c r="U55" i="1"/>
  <c r="W54" i="1"/>
  <c r="X54" i="1" s="1"/>
  <c r="U54" i="1"/>
  <c r="W53" i="1"/>
  <c r="X53" i="1" s="1"/>
  <c r="U53" i="1"/>
  <c r="W52" i="1"/>
  <c r="X52" i="1" s="1"/>
  <c r="U52" i="1"/>
  <c r="W51" i="1"/>
  <c r="X51" i="1" s="1"/>
  <c r="U51" i="1"/>
  <c r="W50" i="1"/>
  <c r="X50" i="1" s="1"/>
  <c r="U50" i="1"/>
  <c r="W49" i="1"/>
  <c r="X49" i="1" s="1"/>
  <c r="U49" i="1"/>
  <c r="W48" i="1"/>
  <c r="X48" i="1" s="1"/>
  <c r="U48" i="1"/>
  <c r="W47" i="1"/>
  <c r="X47" i="1" s="1"/>
  <c r="U47" i="1"/>
  <c r="W46" i="1"/>
  <c r="X46" i="1" s="1"/>
  <c r="U46" i="1"/>
  <c r="W45" i="1"/>
  <c r="X45" i="1" s="1"/>
  <c r="U45" i="1"/>
  <c r="W44" i="1"/>
  <c r="X44" i="1" s="1"/>
  <c r="U44" i="1"/>
  <c r="W43" i="1"/>
  <c r="X43" i="1" s="1"/>
  <c r="U43" i="1"/>
  <c r="W42" i="1"/>
  <c r="X42" i="1" s="1"/>
  <c r="U42" i="1"/>
  <c r="W41" i="1"/>
  <c r="X41" i="1" s="1"/>
  <c r="U41" i="1"/>
  <c r="W40" i="1"/>
  <c r="X40" i="1" s="1"/>
  <c r="U40" i="1"/>
  <c r="W39" i="1"/>
  <c r="X39" i="1" s="1"/>
  <c r="U39" i="1"/>
  <c r="W38" i="1"/>
  <c r="X38" i="1" s="1"/>
  <c r="U38" i="1"/>
  <c r="W37" i="1"/>
  <c r="X37" i="1" s="1"/>
  <c r="U37" i="1"/>
  <c r="W36" i="1"/>
  <c r="X36" i="1" s="1"/>
  <c r="U36" i="1"/>
  <c r="W35" i="1"/>
  <c r="X35" i="1" s="1"/>
  <c r="U35" i="1"/>
  <c r="W34" i="1"/>
  <c r="X34" i="1" s="1"/>
  <c r="U34" i="1"/>
  <c r="W33" i="1"/>
  <c r="X33" i="1" s="1"/>
  <c r="U33" i="1"/>
  <c r="W32" i="1"/>
  <c r="X32" i="1" s="1"/>
  <c r="U32" i="1"/>
  <c r="G32" i="1"/>
  <c r="W31" i="1"/>
  <c r="X31" i="1" s="1"/>
  <c r="U31" i="1"/>
  <c r="W30" i="1"/>
  <c r="X30" i="1" s="1"/>
  <c r="U30" i="1"/>
  <c r="G30" i="1"/>
  <c r="G16" i="1"/>
  <c r="G21" i="1"/>
  <c r="N42" i="1" l="1"/>
  <c r="N34" i="1"/>
  <c r="N79" i="1"/>
  <c r="N71" i="1"/>
  <c r="N63" i="1"/>
  <c r="N97" i="1"/>
  <c r="N89" i="1"/>
  <c r="N104" i="1"/>
  <c r="N112" i="1"/>
  <c r="N123" i="1"/>
  <c r="N119" i="1"/>
  <c r="N115" i="1"/>
  <c r="N126" i="1"/>
  <c r="N152" i="1"/>
  <c r="N144" i="1"/>
  <c r="N155" i="1"/>
  <c r="N171" i="1"/>
  <c r="N167" i="1"/>
  <c r="N163" i="1"/>
  <c r="N182" i="1"/>
  <c r="N50" i="1"/>
  <c r="N53" i="1"/>
  <c r="N45" i="1"/>
  <c r="N37" i="1"/>
  <c r="N58" i="1"/>
  <c r="N74" i="1"/>
  <c r="N66" i="1"/>
  <c r="N81" i="1"/>
  <c r="N100" i="1"/>
  <c r="N92" i="1"/>
  <c r="N107" i="1"/>
  <c r="N108" i="1"/>
  <c r="Y108" i="1" s="1"/>
  <c r="AA108" i="1" s="1"/>
  <c r="N135" i="1"/>
  <c r="N147" i="1"/>
  <c r="N158" i="1"/>
  <c r="N32" i="1"/>
  <c r="N55" i="1"/>
  <c r="N77" i="1"/>
  <c r="N69" i="1"/>
  <c r="N61" i="1"/>
  <c r="Y61" i="1" s="1"/>
  <c r="AA61" i="1" s="1"/>
  <c r="N83" i="1"/>
  <c r="N95" i="1"/>
  <c r="N87" i="1"/>
  <c r="N113" i="1"/>
  <c r="N109" i="1"/>
  <c r="N120" i="1"/>
  <c r="N116" i="1"/>
  <c r="N131" i="1"/>
  <c r="Y131" i="1" s="1"/>
  <c r="AA131" i="1" s="1"/>
  <c r="N127" i="1"/>
  <c r="N133" i="1"/>
  <c r="N138" i="1"/>
  <c r="N150" i="1"/>
  <c r="N142" i="1"/>
  <c r="N168" i="1"/>
  <c r="N183" i="1"/>
  <c r="N179" i="1"/>
  <c r="N175" i="1"/>
  <c r="N185" i="1"/>
  <c r="N205" i="1"/>
  <c r="N197" i="1"/>
  <c r="N189" i="1"/>
  <c r="N48" i="1"/>
  <c r="N40" i="1"/>
  <c r="N51" i="1"/>
  <c r="N43" i="1"/>
  <c r="N35" i="1"/>
  <c r="N56" i="1"/>
  <c r="N80" i="1"/>
  <c r="N72" i="1"/>
  <c r="N64" i="1"/>
  <c r="N98" i="1"/>
  <c r="N90" i="1"/>
  <c r="N105" i="1"/>
  <c r="N153" i="1"/>
  <c r="N145" i="1"/>
  <c r="N156" i="1"/>
  <c r="N208" i="1"/>
  <c r="N200" i="1"/>
  <c r="N192" i="1"/>
  <c r="N59" i="1"/>
  <c r="Y59" i="1" s="1"/>
  <c r="AA59" i="1" s="1"/>
  <c r="N75" i="1"/>
  <c r="N67" i="1"/>
  <c r="N82" i="1"/>
  <c r="N101" i="1"/>
  <c r="N93" i="1"/>
  <c r="N85" i="1"/>
  <c r="N110" i="1"/>
  <c r="N121" i="1"/>
  <c r="Y121" i="1" s="1"/>
  <c r="AA121" i="1" s="1"/>
  <c r="N117" i="1"/>
  <c r="N132" i="1"/>
  <c r="N128" i="1"/>
  <c r="N124" i="1"/>
  <c r="N136" i="1"/>
  <c r="N148" i="1"/>
  <c r="N140" i="1"/>
  <c r="N169" i="1"/>
  <c r="Y169" i="1" s="1"/>
  <c r="AA169" i="1" s="1"/>
  <c r="N165" i="1"/>
  <c r="N161" i="1"/>
  <c r="N180" i="1"/>
  <c r="N176" i="1"/>
  <c r="N172" i="1"/>
  <c r="N211" i="1"/>
  <c r="N203" i="1"/>
  <c r="N195" i="1"/>
  <c r="N187" i="1"/>
  <c r="N234" i="1"/>
  <c r="N230" i="1"/>
  <c r="N226" i="1"/>
  <c r="N222" i="1"/>
  <c r="N218" i="1"/>
  <c r="N214" i="1"/>
  <c r="N49" i="1"/>
  <c r="N41" i="1"/>
  <c r="N33" i="1"/>
  <c r="N78" i="1"/>
  <c r="N70" i="1"/>
  <c r="N62" i="1"/>
  <c r="N84" i="1"/>
  <c r="N96" i="1"/>
  <c r="N88" i="1"/>
  <c r="Y88" i="1" s="1"/>
  <c r="AA88" i="1" s="1"/>
  <c r="N103" i="1"/>
  <c r="N134" i="1"/>
  <c r="N139" i="1"/>
  <c r="N151" i="1"/>
  <c r="N143" i="1"/>
  <c r="N206" i="1"/>
  <c r="N198" i="1"/>
  <c r="N190" i="1"/>
  <c r="Y190" i="1" s="1"/>
  <c r="AA190" i="1" s="1"/>
  <c r="N178" i="1"/>
  <c r="N210" i="1"/>
  <c r="N202" i="1"/>
  <c r="N194" i="1"/>
  <c r="N188" i="1"/>
  <c r="N236" i="1"/>
  <c r="N235" i="1"/>
  <c r="N231" i="1"/>
  <c r="Y231" i="1" s="1"/>
  <c r="AA231" i="1" s="1"/>
  <c r="N228" i="1"/>
  <c r="N227" i="1"/>
  <c r="N223" i="1"/>
  <c r="N220" i="1"/>
  <c r="N219" i="1"/>
  <c r="N215" i="1"/>
  <c r="N237" i="1"/>
  <c r="N30" i="1"/>
  <c r="N47" i="1"/>
  <c r="N39" i="1"/>
  <c r="N31" i="1"/>
  <c r="G49" i="1"/>
  <c r="G41" i="1"/>
  <c r="G33" i="1"/>
  <c r="Y33" i="1" s="1"/>
  <c r="AA33" i="1" s="1"/>
  <c r="N76" i="1"/>
  <c r="N68" i="1"/>
  <c r="Y68" i="1" s="1"/>
  <c r="AA68" i="1" s="1"/>
  <c r="N60" i="1"/>
  <c r="N102" i="1"/>
  <c r="N94" i="1"/>
  <c r="N86" i="1"/>
  <c r="Y86" i="1" s="1"/>
  <c r="AA86" i="1" s="1"/>
  <c r="N130" i="1"/>
  <c r="N137" i="1"/>
  <c r="N149" i="1"/>
  <c r="Y149" i="1" s="1"/>
  <c r="AA149" i="1" s="1"/>
  <c r="N141" i="1"/>
  <c r="Y141" i="1" s="1"/>
  <c r="AA141" i="1" s="1"/>
  <c r="N160" i="1"/>
  <c r="N164" i="1"/>
  <c r="N184" i="1"/>
  <c r="N233" i="1"/>
  <c r="N229" i="1"/>
  <c r="Y229" i="1" s="1"/>
  <c r="AA229" i="1" s="1"/>
  <c r="N225" i="1"/>
  <c r="N221" i="1"/>
  <c r="N217" i="1"/>
  <c r="Y217" i="1" s="1"/>
  <c r="AA217" i="1" s="1"/>
  <c r="N213" i="1"/>
  <c r="Y189" i="1"/>
  <c r="AA189" i="1" s="1"/>
  <c r="Y55" i="1"/>
  <c r="AA55" i="1" s="1"/>
  <c r="Y156" i="1"/>
  <c r="AA156" i="1" s="1"/>
  <c r="Y113" i="1"/>
  <c r="AA113" i="1" s="1"/>
  <c r="Y87" i="1"/>
  <c r="AA87" i="1" s="1"/>
  <c r="Y213" i="1"/>
  <c r="AA213" i="1" s="1"/>
  <c r="Y221" i="1"/>
  <c r="AA221" i="1" s="1"/>
  <c r="Y92" i="1"/>
  <c r="AA92" i="1" s="1"/>
  <c r="Y81" i="1"/>
  <c r="AA81" i="1" s="1"/>
  <c r="Y216" i="1"/>
  <c r="AA216" i="1" s="1"/>
  <c r="Y224" i="1"/>
  <c r="AA224" i="1" s="1"/>
  <c r="Y232" i="1"/>
  <c r="AA232" i="1" s="1"/>
  <c r="Y95" i="1"/>
  <c r="AA95" i="1" s="1"/>
  <c r="Y140" i="1"/>
  <c r="AA140" i="1" s="1"/>
  <c r="Y233" i="1"/>
  <c r="AA233" i="1" s="1"/>
  <c r="Y119" i="1"/>
  <c r="AA119" i="1" s="1"/>
  <c r="Y173" i="1"/>
  <c r="AA173" i="1" s="1"/>
  <c r="Y220" i="1"/>
  <c r="AA220" i="1" s="1"/>
  <c r="Y228" i="1"/>
  <c r="AA228" i="1" s="1"/>
  <c r="Y89" i="1"/>
  <c r="Y209" i="1"/>
  <c r="Y109" i="1"/>
  <c r="AA109" i="1" s="1"/>
  <c r="Y49" i="1"/>
  <c r="AA49" i="1" s="1"/>
  <c r="Y41" i="1"/>
  <c r="AA41" i="1" s="1"/>
  <c r="Y211" i="1"/>
  <c r="AA211" i="1" s="1"/>
  <c r="Y201" i="1"/>
  <c r="AA201" i="1" s="1"/>
  <c r="Y181" i="1"/>
  <c r="AA181" i="1" s="1"/>
  <c r="Y128" i="1"/>
  <c r="AA128" i="1" s="1"/>
  <c r="Y120" i="1"/>
  <c r="AA120" i="1" s="1"/>
  <c r="Y112" i="1"/>
  <c r="AA112" i="1" s="1"/>
  <c r="Y103" i="1"/>
  <c r="Y93" i="1"/>
  <c r="AA93" i="1" s="1"/>
  <c r="Y70" i="1"/>
  <c r="AA70" i="1" s="1"/>
  <c r="Y60" i="1"/>
  <c r="AA60" i="1" s="1"/>
  <c r="Y75" i="1"/>
  <c r="Y67" i="1"/>
  <c r="AA67" i="1" s="1"/>
  <c r="Y90" i="1"/>
  <c r="AA90" i="1" s="1"/>
  <c r="Y107" i="1"/>
  <c r="AA107" i="1" s="1"/>
  <c r="Y157" i="1"/>
  <c r="AA157" i="1" s="1"/>
  <c r="Y212" i="1"/>
  <c r="AA212" i="1" s="1"/>
  <c r="Y40" i="1"/>
  <c r="AA40" i="1" s="1"/>
  <c r="Y139" i="1"/>
  <c r="AA139" i="1" s="1"/>
  <c r="Y155" i="1"/>
  <c r="AA155" i="1" s="1"/>
  <c r="Y99" i="1"/>
  <c r="AA99" i="1" s="1"/>
  <c r="Y197" i="1"/>
  <c r="AA197" i="1" s="1"/>
  <c r="G54" i="1"/>
  <c r="G46" i="1"/>
  <c r="G38" i="1"/>
  <c r="Y206" i="1"/>
  <c r="AA206" i="1" s="1"/>
  <c r="Y100" i="1"/>
  <c r="AA100" i="1" s="1"/>
  <c r="Y110" i="1"/>
  <c r="AA110" i="1" s="1"/>
  <c r="Y147" i="1"/>
  <c r="AA147" i="1" s="1"/>
  <c r="Y193" i="1"/>
  <c r="AA193" i="1" s="1"/>
  <c r="Y204" i="1"/>
  <c r="AA204" i="1" s="1"/>
  <c r="Y172" i="1"/>
  <c r="AA172" i="1" s="1"/>
  <c r="Y219" i="1"/>
  <c r="AA219" i="1" s="1"/>
  <c r="Y227" i="1"/>
  <c r="AA227" i="1" s="1"/>
  <c r="Y44" i="1"/>
  <c r="AA44" i="1" s="1"/>
  <c r="Y116" i="1"/>
  <c r="AA116" i="1" s="1"/>
  <c r="Y125" i="1"/>
  <c r="AA125" i="1" s="1"/>
  <c r="Y183" i="1"/>
  <c r="AA183" i="1" s="1"/>
  <c r="AA89" i="1"/>
  <c r="AA209" i="1"/>
  <c r="AA103" i="1"/>
  <c r="AA75" i="1"/>
  <c r="Y48" i="1"/>
  <c r="AA48" i="1" s="1"/>
  <c r="Y43" i="1"/>
  <c r="AA43" i="1" s="1"/>
  <c r="Y66" i="1"/>
  <c r="AA66" i="1" s="1"/>
  <c r="Y69" i="1"/>
  <c r="AA69" i="1" s="1"/>
  <c r="Y78" i="1"/>
  <c r="AA78" i="1" s="1"/>
  <c r="Y115" i="1"/>
  <c r="AA115" i="1" s="1"/>
  <c r="Y130" i="1"/>
  <c r="AA130" i="1" s="1"/>
  <c r="Y146" i="1"/>
  <c r="AA146" i="1" s="1"/>
  <c r="Y162" i="1"/>
  <c r="AA162" i="1" s="1"/>
  <c r="Y198" i="1"/>
  <c r="AA198" i="1" s="1"/>
  <c r="Y188" i="1"/>
  <c r="AA188" i="1" s="1"/>
  <c r="Y180" i="1"/>
  <c r="AA180" i="1" s="1"/>
  <c r="Y144" i="1"/>
  <c r="AA144" i="1" s="1"/>
  <c r="Y80" i="1"/>
  <c r="AA80" i="1" s="1"/>
  <c r="Y215" i="1"/>
  <c r="AA215" i="1" s="1"/>
  <c r="Y223" i="1"/>
  <c r="AA223" i="1" s="1"/>
  <c r="Y42" i="1"/>
  <c r="AA42" i="1" s="1"/>
  <c r="Y57" i="1"/>
  <c r="AA57" i="1" s="1"/>
  <c r="Y85" i="1"/>
  <c r="AA85" i="1" s="1"/>
  <c r="Y94" i="1"/>
  <c r="AA94" i="1" s="1"/>
  <c r="Y97" i="1"/>
  <c r="AA97" i="1" s="1"/>
  <c r="Y118" i="1"/>
  <c r="AA118" i="1" s="1"/>
  <c r="Y127" i="1"/>
  <c r="AA127" i="1" s="1"/>
  <c r="Y133" i="1"/>
  <c r="AA133" i="1" s="1"/>
  <c r="Y143" i="1"/>
  <c r="AA143" i="1" s="1"/>
  <c r="Y159" i="1"/>
  <c r="AA159" i="1" s="1"/>
  <c r="Y174" i="1"/>
  <c r="AA174" i="1" s="1"/>
  <c r="Y187" i="1"/>
  <c r="AA187" i="1" s="1"/>
  <c r="Y179" i="1"/>
  <c r="AA179" i="1" s="1"/>
  <c r="Y170" i="1"/>
  <c r="AA170" i="1" s="1"/>
  <c r="Y134" i="1"/>
  <c r="AA134" i="1" s="1"/>
  <c r="Y218" i="1"/>
  <c r="AA218" i="1" s="1"/>
  <c r="Y226" i="1"/>
  <c r="AA226" i="1" s="1"/>
  <c r="Y234" i="1"/>
  <c r="AA234" i="1" s="1"/>
  <c r="Y208" i="1"/>
  <c r="AA208" i="1" s="1"/>
  <c r="Y200" i="1"/>
  <c r="AA200" i="1" s="1"/>
  <c r="Y192" i="1"/>
  <c r="AA192" i="1" s="1"/>
  <c r="Y210" i="1"/>
  <c r="AA210" i="1" s="1"/>
  <c r="Y54" i="1"/>
  <c r="AA54" i="1" s="1"/>
  <c r="Y46" i="1"/>
  <c r="AA46" i="1" s="1"/>
  <c r="Y38" i="1"/>
  <c r="AA38" i="1" s="1"/>
  <c r="Y196" i="1"/>
  <c r="AA196" i="1" s="1"/>
  <c r="Y186" i="1"/>
  <c r="AA186" i="1" s="1"/>
  <c r="Y178" i="1"/>
  <c r="AA178" i="1" s="1"/>
  <c r="Y168" i="1"/>
  <c r="AA168" i="1" s="1"/>
  <c r="Y137" i="1"/>
  <c r="AA137" i="1" s="1"/>
  <c r="Y171" i="1"/>
  <c r="AA171" i="1" s="1"/>
  <c r="Y167" i="1"/>
  <c r="AA167" i="1" s="1"/>
  <c r="Y163" i="1"/>
  <c r="AA163" i="1" s="1"/>
  <c r="Y207" i="1"/>
  <c r="AA207" i="1" s="1"/>
  <c r="Y199" i="1"/>
  <c r="AA199" i="1" s="1"/>
  <c r="Y191" i="1"/>
  <c r="AA191" i="1" s="1"/>
  <c r="Y52" i="1"/>
  <c r="AA52" i="1" s="1"/>
  <c r="Y177" i="1"/>
  <c r="AA177" i="1" s="1"/>
  <c r="Y205" i="1"/>
  <c r="AA205" i="1" s="1"/>
  <c r="Y195" i="1"/>
  <c r="AA195" i="1" s="1"/>
  <c r="Y166" i="1"/>
  <c r="AA166" i="1" s="1"/>
  <c r="Y132" i="1"/>
  <c r="AA132" i="1" s="1"/>
  <c r="Y124" i="1"/>
  <c r="AA124" i="1" s="1"/>
  <c r="Y79" i="1"/>
  <c r="AA79" i="1" s="1"/>
  <c r="Y71" i="1"/>
  <c r="AA71" i="1" s="1"/>
  <c r="Y63" i="1"/>
  <c r="AA63" i="1" s="1"/>
  <c r="Y136" i="1"/>
  <c r="AA136" i="1" s="1"/>
  <c r="Y153" i="1"/>
  <c r="AA153" i="1" s="1"/>
  <c r="Y145" i="1"/>
  <c r="AA145" i="1" s="1"/>
  <c r="Y98" i="1"/>
  <c r="AA98" i="1" s="1"/>
  <c r="Y122" i="1"/>
  <c r="AA122" i="1" s="1"/>
  <c r="Y138" i="1"/>
  <c r="AA138" i="1" s="1"/>
  <c r="Y154" i="1"/>
  <c r="AA154" i="1" s="1"/>
  <c r="Y194" i="1"/>
  <c r="AA194" i="1" s="1"/>
  <c r="Y184" i="1"/>
  <c r="AA184" i="1" s="1"/>
  <c r="Y176" i="1"/>
  <c r="AA176" i="1" s="1"/>
  <c r="Y164" i="1"/>
  <c r="AA164" i="1" s="1"/>
  <c r="Y123" i="1"/>
  <c r="AA123" i="1" s="1"/>
  <c r="Y106" i="1"/>
  <c r="AA106" i="1" s="1"/>
  <c r="Y96" i="1"/>
  <c r="AA96" i="1" s="1"/>
  <c r="Y64" i="1"/>
  <c r="AA64" i="1" s="1"/>
  <c r="Y102" i="1"/>
  <c r="AA102" i="1" s="1"/>
  <c r="Y82" i="1"/>
  <c r="AA82" i="1" s="1"/>
  <c r="Y135" i="1"/>
  <c r="AA135" i="1" s="1"/>
  <c r="Y73" i="1"/>
  <c r="AA73" i="1" s="1"/>
  <c r="Y35" i="1"/>
  <c r="AA35" i="1" s="1"/>
  <c r="Y58" i="1"/>
  <c r="AA58" i="1" s="1"/>
  <c r="Y50" i="1"/>
  <c r="AA50" i="1" s="1"/>
  <c r="Y31" i="1"/>
  <c r="AA31" i="1" s="1"/>
  <c r="Y65" i="1"/>
  <c r="AA65" i="1" s="1"/>
  <c r="Y105" i="1"/>
  <c r="AA105" i="1" s="1"/>
  <c r="Y111" i="1"/>
  <c r="AA111" i="1" s="1"/>
  <c r="Y114" i="1"/>
  <c r="AA114" i="1" s="1"/>
  <c r="Y151" i="1"/>
  <c r="AA151" i="1" s="1"/>
  <c r="Y203" i="1"/>
  <c r="AA203" i="1" s="1"/>
  <c r="Y175" i="1"/>
  <c r="AA175" i="1" s="1"/>
  <c r="Y214" i="1"/>
  <c r="AA214" i="1" s="1"/>
  <c r="Y222" i="1"/>
  <c r="AA222" i="1" s="1"/>
  <c r="Y230" i="1"/>
  <c r="AA230" i="1" s="1"/>
  <c r="Y235" i="1"/>
  <c r="AA235" i="1" s="1"/>
  <c r="Y101" i="1"/>
  <c r="AA101" i="1" s="1"/>
  <c r="Y237" i="1"/>
  <c r="AA237" i="1" s="1"/>
  <c r="Y34" i="1"/>
  <c r="AA34" i="1" s="1"/>
  <c r="Y39" i="1"/>
  <c r="AA39" i="1" s="1"/>
  <c r="Y51" i="1"/>
  <c r="AA51" i="1" s="1"/>
  <c r="Y32" i="1"/>
  <c r="AA32" i="1" s="1"/>
  <c r="Y47" i="1"/>
  <c r="AA47" i="1" s="1"/>
  <c r="Y62" i="1"/>
  <c r="AA62" i="1" s="1"/>
  <c r="Y74" i="1"/>
  <c r="AA74" i="1" s="1"/>
  <c r="Y84" i="1"/>
  <c r="AA84" i="1" s="1"/>
  <c r="Y117" i="1"/>
  <c r="AA117" i="1" s="1"/>
  <c r="Y126" i="1"/>
  <c r="AA126" i="1" s="1"/>
  <c r="Y148" i="1"/>
  <c r="AA148" i="1" s="1"/>
  <c r="Y202" i="1"/>
  <c r="AA202" i="1" s="1"/>
  <c r="Y56" i="1"/>
  <c r="AA56" i="1" s="1"/>
  <c r="Y182" i="1"/>
  <c r="AA182" i="1" s="1"/>
  <c r="Y160" i="1"/>
  <c r="AA160" i="1" s="1"/>
  <c r="Y129" i="1"/>
  <c r="AA129" i="1" s="1"/>
  <c r="Y104" i="1"/>
  <c r="AA104" i="1" s="1"/>
  <c r="Y72" i="1"/>
  <c r="AA72" i="1" s="1"/>
  <c r="Y225" i="1"/>
  <c r="AA225" i="1" s="1"/>
  <c r="Y91" i="1"/>
  <c r="AA91" i="1" s="1"/>
  <c r="Y83" i="1"/>
  <c r="AA83" i="1" s="1"/>
  <c r="Y158" i="1"/>
  <c r="AA158" i="1" s="1"/>
  <c r="Y150" i="1"/>
  <c r="AA150" i="1" s="1"/>
  <c r="Y142" i="1"/>
  <c r="AA142" i="1" s="1"/>
  <c r="Y165" i="1"/>
  <c r="AA165" i="1" s="1"/>
  <c r="Y161" i="1"/>
  <c r="AA161" i="1" s="1"/>
  <c r="Y30" i="1"/>
  <c r="AA30" i="1" s="1"/>
  <c r="Y13" i="1"/>
  <c r="AA13" i="1" s="1"/>
  <c r="Y152" i="1"/>
  <c r="AA152" i="1" s="1"/>
  <c r="Y26" i="1"/>
  <c r="AA26" i="1" s="1"/>
  <c r="Y236" i="1"/>
  <c r="AA236" i="1" s="1"/>
  <c r="Y185" i="1"/>
  <c r="AA185" i="1" s="1"/>
  <c r="Y21" i="1"/>
  <c r="AA21" i="1" s="1"/>
  <c r="Y76" i="1"/>
  <c r="AA76" i="1" s="1"/>
  <c r="Y10" i="1"/>
  <c r="AA10" i="1" s="1"/>
  <c r="Y77" i="1"/>
  <c r="AA77" i="1" s="1"/>
  <c r="G53" i="1"/>
  <c r="Y53" i="1" s="1"/>
  <c r="AA53" i="1" s="1"/>
  <c r="G45" i="1"/>
  <c r="Y45" i="1" s="1"/>
  <c r="AA45" i="1" s="1"/>
  <c r="G37" i="1"/>
  <c r="Y37" i="1" s="1"/>
  <c r="AA37" i="1" s="1"/>
  <c r="G36" i="1"/>
  <c r="Y36" i="1" s="1"/>
  <c r="AA36" i="1" s="1"/>
  <c r="W29" i="1"/>
  <c r="X29" i="1" s="1"/>
  <c r="Y29" i="1" s="1"/>
  <c r="AA29" i="1" s="1"/>
  <c r="W28" i="1"/>
  <c r="X28" i="1" s="1"/>
  <c r="Y28" i="1" s="1"/>
  <c r="AA28" i="1" s="1"/>
  <c r="W27" i="1"/>
  <c r="X27" i="1" s="1"/>
  <c r="Y27" i="1" s="1"/>
  <c r="AA27" i="1" s="1"/>
  <c r="W26" i="1"/>
  <c r="X26" i="1" s="1"/>
  <c r="W25" i="1"/>
  <c r="X25" i="1" s="1"/>
  <c r="Y25" i="1" s="1"/>
  <c r="AA25" i="1" s="1"/>
  <c r="W24" i="1"/>
  <c r="X24" i="1" s="1"/>
  <c r="Y24" i="1" s="1"/>
  <c r="AA24" i="1" s="1"/>
  <c r="W23" i="1"/>
  <c r="X23" i="1" s="1"/>
  <c r="Y23" i="1" s="1"/>
  <c r="AA23" i="1" s="1"/>
  <c r="W22" i="1"/>
  <c r="X22" i="1" s="1"/>
  <c r="Y22" i="1" s="1"/>
  <c r="AA22" i="1" s="1"/>
  <c r="W21" i="1"/>
  <c r="X21" i="1" s="1"/>
  <c r="W20" i="1"/>
  <c r="X20" i="1" s="1"/>
  <c r="Y20" i="1" s="1"/>
  <c r="AA20" i="1" s="1"/>
  <c r="W19" i="1"/>
  <c r="X19" i="1" s="1"/>
  <c r="Y19" i="1" s="1"/>
  <c r="AA19" i="1" s="1"/>
  <c r="W18" i="1"/>
  <c r="X18" i="1" s="1"/>
  <c r="Y18" i="1" s="1"/>
  <c r="AA18" i="1" s="1"/>
  <c r="W17" i="1"/>
  <c r="X17" i="1" s="1"/>
  <c r="Y17" i="1" s="1"/>
  <c r="AA17" i="1" s="1"/>
  <c r="W16" i="1"/>
  <c r="X16" i="1" s="1"/>
  <c r="Y16" i="1" s="1"/>
  <c r="AA16" i="1" s="1"/>
  <c r="W15" i="1"/>
  <c r="X15" i="1" s="1"/>
  <c r="Y15" i="1" s="1"/>
  <c r="AA15" i="1" s="1"/>
  <c r="W14" i="1"/>
  <c r="X14" i="1" s="1"/>
  <c r="Y14" i="1" s="1"/>
  <c r="AA14" i="1" s="1"/>
  <c r="W13" i="1"/>
  <c r="X13" i="1" s="1"/>
  <c r="W12" i="1"/>
  <c r="X12" i="1" s="1"/>
  <c r="Y12" i="1" s="1"/>
  <c r="AA12" i="1" s="1"/>
  <c r="W11" i="1"/>
  <c r="X11" i="1" s="1"/>
  <c r="Y11" i="1" s="1"/>
  <c r="AA11" i="1" s="1"/>
  <c r="W10" i="1"/>
  <c r="X10" i="1" s="1"/>
  <c r="W9" i="1"/>
  <c r="X9" i="1" s="1"/>
  <c r="Y9" i="1" s="1"/>
  <c r="AA9" i="1" s="1"/>
  <c r="W8" i="1"/>
  <c r="X8" i="1" s="1"/>
  <c r="Y8" i="1" s="1"/>
  <c r="AA8" i="1" s="1"/>
  <c r="W7" i="1"/>
  <c r="X7" i="1" s="1"/>
  <c r="Y7" i="1" s="1"/>
  <c r="AA7" i="1" s="1"/>
  <c r="W6" i="1"/>
  <c r="X6" i="1" s="1"/>
  <c r="Y6" i="1" s="1"/>
  <c r="AA6" i="1" s="1"/>
  <c r="W5" i="1"/>
  <c r="X5" i="1" s="1"/>
  <c r="Y5" i="1" s="1"/>
  <c r="AA5" i="1" s="1"/>
  <c r="W4" i="1"/>
  <c r="X4" i="1" s="1"/>
  <c r="Y4" i="1" s="1"/>
  <c r="AA4" i="1" s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B5" i="1"/>
  <c r="B6" i="1" s="1"/>
  <c r="B7" i="1" s="1"/>
  <c r="B8" i="1" s="1"/>
  <c r="B9" i="1" s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s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<sst xmlns="http://schemas.openxmlformats.org/spreadsheetml/2006/main" count="837" uniqueCount="99">
  <si>
    <t>ID</t>
  </si>
  <si>
    <t>Product</t>
  </si>
  <si>
    <t>Category</t>
  </si>
  <si>
    <t>Appetizer</t>
  </si>
  <si>
    <t>Salad A</t>
  </si>
  <si>
    <t>Salad B</t>
  </si>
  <si>
    <t>Salad C</t>
  </si>
  <si>
    <t>Soup A</t>
  </si>
  <si>
    <t>Soup B</t>
  </si>
  <si>
    <t>Entry</t>
  </si>
  <si>
    <t>Blin A</t>
  </si>
  <si>
    <t>Blin B</t>
  </si>
  <si>
    <t>Blin C</t>
  </si>
  <si>
    <t>Blin D</t>
  </si>
  <si>
    <t>Blin E</t>
  </si>
  <si>
    <t>Blin F</t>
  </si>
  <si>
    <t>Veggie Blin A</t>
  </si>
  <si>
    <t>Entry A</t>
  </si>
  <si>
    <t>Entry B</t>
  </si>
  <si>
    <t>Dessert</t>
  </si>
  <si>
    <t>Cake A</t>
  </si>
  <si>
    <t>Cake B</t>
  </si>
  <si>
    <t>Candy A</t>
  </si>
  <si>
    <t>Pirozhok A</t>
  </si>
  <si>
    <t>Pirozhok B</t>
  </si>
  <si>
    <t>Cold Drink A</t>
  </si>
  <si>
    <t>Cold Drink B</t>
  </si>
  <si>
    <t>Cold Drink C</t>
  </si>
  <si>
    <t>Cold Drink D</t>
  </si>
  <si>
    <t>Hot Drink A</t>
  </si>
  <si>
    <t>Hot Drink B</t>
  </si>
  <si>
    <t>Dairy Products</t>
  </si>
  <si>
    <t>Cost</t>
  </si>
  <si>
    <t>Meat / Seafood</t>
  </si>
  <si>
    <t>Beverages</t>
  </si>
  <si>
    <t>Pantry</t>
  </si>
  <si>
    <t>Profit</t>
  </si>
  <si>
    <t>Weight</t>
  </si>
  <si>
    <t>Fruits / Veggie</t>
  </si>
  <si>
    <t>Total</t>
  </si>
  <si>
    <t>Time - hrs</t>
  </si>
  <si>
    <t>Time - min</t>
  </si>
  <si>
    <t>Portions/hour</t>
  </si>
  <si>
    <t>Fruit Blin B</t>
  </si>
  <si>
    <t>Labor</t>
  </si>
  <si>
    <t>RF</t>
  </si>
  <si>
    <t>Columbus</t>
  </si>
  <si>
    <t>Cincinnati</t>
  </si>
  <si>
    <t>Cleveland</t>
  </si>
  <si>
    <t>Las Vegas</t>
  </si>
  <si>
    <t>Miami</t>
  </si>
  <si>
    <t>Indianapolis</t>
  </si>
  <si>
    <t>Birmingham</t>
  </si>
  <si>
    <t>Portland</t>
  </si>
  <si>
    <t>City</t>
  </si>
  <si>
    <t>Russia</t>
  </si>
  <si>
    <t>Price premium</t>
  </si>
  <si>
    <t>Price base</t>
  </si>
  <si>
    <t>Sale price</t>
  </si>
  <si>
    <t>GOGS</t>
  </si>
  <si>
    <t>Share</t>
  </si>
  <si>
    <t>Profit per order</t>
  </si>
  <si>
    <t>Названия строк</t>
  </si>
  <si>
    <t>Общий итог</t>
  </si>
  <si>
    <t>Названия столбцов</t>
  </si>
  <si>
    <t>Среднее по полю Profit per order2</t>
  </si>
  <si>
    <t>Las_Vegas</t>
  </si>
  <si>
    <t>Total order</t>
  </si>
  <si>
    <t>Порядок расчета средней операционной прибыли от заказа в отдельном городе:</t>
  </si>
  <si>
    <t>Средняя операционная прибыль заказа является разницей между ценой реализации блюд заказа и прямыми затратами на их приготовление (труд и ингредиенты в зависимости от рецептуры и длительности приготовления).</t>
  </si>
  <si>
    <t>Доходная часть:</t>
  </si>
  <si>
    <t>Для города рассчитывается ценовая премия как 40% отношения з/п в городе к з/п в РФ.</t>
  </si>
  <si>
    <r>
      <t>Цена блюда рассчитывается как произведение ценовой премии (</t>
    </r>
    <r>
      <rPr>
        <b/>
        <sz val="12"/>
        <color theme="1"/>
        <rFont val="Calibri"/>
        <family val="2"/>
        <charset val="204"/>
      </rPr>
      <t>Price premium</t>
    </r>
    <r>
      <rPr>
        <sz val="12"/>
        <color theme="1"/>
        <rFont val="Calibri"/>
        <family val="2"/>
        <charset val="204"/>
      </rPr>
      <t>), действующей в городе, и цены блюда в РФ.</t>
    </r>
  </si>
  <si>
    <t>Расходная часть:</t>
  </si>
  <si>
    <r>
      <t>Для изготовления каждого блюда используются ингредиенты и труд, прямые затраты на блюдо (</t>
    </r>
    <r>
      <rPr>
        <b/>
        <sz val="12"/>
        <color theme="1"/>
        <rFont val="Calibri"/>
        <family val="2"/>
        <charset val="204"/>
        <scheme val="minor"/>
      </rPr>
      <t>GOGS</t>
    </r>
    <r>
      <rPr>
        <sz val="12"/>
        <color theme="1"/>
        <rFont val="Calibri"/>
        <family val="2"/>
        <charset val="204"/>
        <scheme val="minor"/>
      </rPr>
      <t>) суммируют стоимость ингредиентов (5 видов) в регионе с учетом рецептуры и стоимость труда для приготовления одной порции.</t>
    </r>
  </si>
  <si>
    <t>Операционная прибыль по категории меню (Appetizer, Entry, Beverage, Dessert):</t>
  </si>
  <si>
    <t xml:space="preserve">На базе разницы между ценой реализации блюда и расходами на ингредиенты и труд формируется операционная прибыль каждого из 26 блюд. </t>
  </si>
  <si>
    <t>С учетом допущения о примерно  одинаковой популярности блюд рассчитываем среднюю операционную прибыль по каждой из 4 категории блюд.</t>
  </si>
  <si>
    <t xml:space="preserve">Средняя операционная прибыль заказа (Profit per order):  </t>
  </si>
  <si>
    <t>Частота каждой категории блюда в заказе, присущая отдельному городу, является весом, на который умножается средняя прибыль по категории. Суммарно произведения весов и прибыли категорий образуют среднюю операционную прибыль заказа.</t>
  </si>
  <si>
    <t>Сводная юнит-экономика городов</t>
  </si>
  <si>
    <t>COGS (basket)</t>
  </si>
  <si>
    <t>Average operational profit per, $</t>
  </si>
  <si>
    <t>Комментарии:</t>
  </si>
  <si>
    <t>1. Для каждого города справочно указывается население, чтобы оценить потенциал спроса, а также стоимость базовой корзины продуктов из всех ингредиентов, чтобы оценить давление затратной части и сопоставить его с ценовой премией.</t>
  </si>
  <si>
    <t>2. Для каждого города указывается прибыльность каждой категории меню, чтобы определить, что является драйвером прибыли/убытка и сформировать общую картину по США.</t>
  </si>
  <si>
    <t>Основные выводы по юнит-экономике:</t>
  </si>
  <si>
    <t>Максимум по полю Price premium</t>
  </si>
  <si>
    <t>Priority</t>
  </si>
  <si>
    <t>no</t>
  </si>
  <si>
    <t>3. Чтобы рассчитать общий потенциал выручки (прибыли) предлагается метрика, которая является произведением населения и прибыли на заказ. Она помогает выйти на агрегированный показатель и сгладить разницу в населении и юнит-экономике.</t>
  </si>
  <si>
    <t>Кратная разница в стоимости продуктов между РФ и США в основном не компенсируется соответствующим ростом цены на меню, за счет этого юнит-экономика США  в основном слабее, чем в РФ (за исключением Портланда), в Вегасе экономика отрицательная, т.к. ценовая премия низкая, а стоимость корзины продуктов максимальна.</t>
  </si>
  <si>
    <t>Wages RF</t>
  </si>
  <si>
    <t>Price US</t>
  </si>
  <si>
    <t>Price RF</t>
  </si>
  <si>
    <t>Average profit</t>
  </si>
  <si>
    <t xml:space="preserve">Revenue potential </t>
  </si>
  <si>
    <t>Population, 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</si>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</sst>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₽_-;\-* #,##0.00\ _₽_-;_-* &quot;-&quot;??\ _₽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_-* #,##0.00\ _₽_-;\-* #,##0.00\ _₽_-;_-* &quot;-&quot;??\ _₽_-;_-@"/>
    <numFmt numFmtId="168" formatCode="_-* #,##0\ _₽_-;\-* #,##0\ _₽_-;_-* &quot;-&quot;??\ _₽_-;_-@_-"/>
    <numFmt numFmtId="175" formatCode="_-* #,##0.0\ _₽_-;\-* #,##0.0\ _₽_-;_-* &quot;-&quot;??\ _₽_-;_-@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u/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theme="0"/>
      </patternFill>
    </fill>
    <fill>
      <patternFill patternType="solid">
        <fgColor theme="9" tint="0.59999389629810485"/>
        <bgColor theme="0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0" fillId="2" borderId="0" xfId="2" applyFont="1" applyFill="1"/>
    <xf numFmtId="164" fontId="0" fillId="2" borderId="0" xfId="0" applyNumberFormat="1" applyFill="1"/>
    <xf numFmtId="9" fontId="0" fillId="2" borderId="0" xfId="3" applyFont="1" applyFill="1"/>
    <xf numFmtId="2" fontId="0" fillId="2" borderId="0" xfId="0" applyNumberFormat="1" applyFill="1"/>
    <xf numFmtId="1" fontId="0" fillId="2" borderId="0" xfId="0" applyNumberFormat="1" applyFill="1"/>
    <xf numFmtId="0" fontId="2" fillId="2" borderId="0" xfId="0" applyFont="1" applyFill="1"/>
    <xf numFmtId="4" fontId="0" fillId="2" borderId="0" xfId="1" applyNumberFormat="1" applyFont="1" applyFill="1"/>
    <xf numFmtId="0" fontId="0" fillId="2" borderId="0" xfId="0" applyFill="1" applyAlignment="1">
      <alignment horizontal="left"/>
    </xf>
    <xf numFmtId="9" fontId="0" fillId="2" borderId="0" xfId="3" applyNumberFormat="1" applyFont="1" applyFill="1"/>
    <xf numFmtId="9" fontId="0" fillId="2" borderId="0" xfId="3" applyNumberFormat="1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7" borderId="0" xfId="0" applyFill="1" applyBorder="1"/>
    <xf numFmtId="164" fontId="0" fillId="2" borderId="0" xfId="2" applyFont="1" applyFill="1" applyBorder="1"/>
    <xf numFmtId="9" fontId="0" fillId="2" borderId="0" xfId="3" applyFont="1" applyFill="1" applyBorder="1"/>
    <xf numFmtId="1" fontId="0" fillId="2" borderId="0" xfId="0" applyNumberFormat="1" applyFill="1" applyBorder="1"/>
    <xf numFmtId="2" fontId="0" fillId="2" borderId="0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164" fontId="0" fillId="2" borderId="1" xfId="2" applyFont="1" applyFill="1" applyBorder="1"/>
    <xf numFmtId="9" fontId="0" fillId="2" borderId="1" xfId="3" applyFon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2" fontId="0" fillId="2" borderId="0" xfId="2" applyNumberFormat="1" applyFont="1" applyFill="1"/>
    <xf numFmtId="43" fontId="0" fillId="2" borderId="0" xfId="0" applyNumberFormat="1" applyFill="1"/>
    <xf numFmtId="9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3" fillId="8" borderId="2" xfId="0" applyFont="1" applyFill="1" applyBorder="1"/>
    <xf numFmtId="0" fontId="3" fillId="8" borderId="0" xfId="0" applyFont="1" applyFill="1"/>
    <xf numFmtId="2" fontId="0" fillId="0" borderId="0" xfId="0" applyNumberFormat="1"/>
    <xf numFmtId="2" fontId="3" fillId="8" borderId="3" xfId="0" applyNumberFormat="1" applyFont="1" applyFill="1" applyBorder="1"/>
    <xf numFmtId="9" fontId="0" fillId="0" borderId="0" xfId="3" applyNumberFormat="1" applyFont="1" applyFill="1"/>
    <xf numFmtId="9" fontId="0" fillId="0" borderId="0" xfId="3" applyNumberFormat="1" applyFont="1" applyFill="1" applyBorder="1"/>
    <xf numFmtId="0" fontId="0" fillId="9" borderId="0" xfId="0" applyFill="1"/>
    <xf numFmtId="0" fontId="2" fillId="3" borderId="1" xfId="0" applyFont="1" applyFill="1" applyBorder="1"/>
    <xf numFmtId="9" fontId="0" fillId="0" borderId="1" xfId="3" applyNumberFormat="1" applyFont="1" applyFill="1" applyBorder="1"/>
    <xf numFmtId="0" fontId="2" fillId="3" borderId="6" xfId="0" applyFont="1" applyFill="1" applyBorder="1"/>
    <xf numFmtId="9" fontId="0" fillId="0" borderId="6" xfId="3" applyNumberFormat="1" applyFont="1" applyFill="1" applyBorder="1"/>
    <xf numFmtId="0" fontId="2" fillId="3" borderId="0" xfId="0" applyFont="1" applyFill="1" applyBorder="1"/>
    <xf numFmtId="0" fontId="5" fillId="10" borderId="0" xfId="4" applyFont="1" applyFill="1" applyBorder="1"/>
    <xf numFmtId="0" fontId="4" fillId="0" borderId="0" xfId="4"/>
    <xf numFmtId="0" fontId="6" fillId="11" borderId="0" xfId="4" applyFont="1" applyFill="1" applyBorder="1"/>
    <xf numFmtId="0" fontId="5" fillId="11" borderId="0" xfId="4" applyFont="1" applyFill="1" applyBorder="1"/>
    <xf numFmtId="0" fontId="5" fillId="10" borderId="0" xfId="4" applyFont="1" applyFill="1" applyBorder="1" applyAlignment="1">
      <alignment horizontal="left" wrapText="1"/>
    </xf>
    <xf numFmtId="0" fontId="7" fillId="10" borderId="0" xfId="4" applyFont="1" applyFill="1" applyBorder="1"/>
    <xf numFmtId="0" fontId="5" fillId="10" borderId="0" xfId="4" applyFont="1" applyFill="1" applyBorder="1" applyAlignment="1">
      <alignment horizontal="center" vertical="center"/>
    </xf>
    <xf numFmtId="0" fontId="4" fillId="0" borderId="0" xfId="4" applyAlignment="1">
      <alignment horizontal="center" vertical="center"/>
    </xf>
    <xf numFmtId="0" fontId="5" fillId="13" borderId="0" xfId="4" applyFont="1" applyFill="1" applyBorder="1"/>
    <xf numFmtId="0" fontId="6" fillId="13" borderId="11" xfId="4" applyFont="1" applyFill="1" applyBorder="1" applyAlignment="1">
      <alignment vertical="center"/>
    </xf>
    <xf numFmtId="0" fontId="4" fillId="14" borderId="0" xfId="4" applyFill="1"/>
    <xf numFmtId="0" fontId="6" fillId="10" borderId="0" xfId="4" applyFont="1" applyFill="1" applyBorder="1"/>
    <xf numFmtId="0" fontId="5" fillId="10" borderId="0" xfId="4" applyFont="1" applyFill="1" applyBorder="1" applyAlignment="1">
      <alignment horizontal="center" vertical="top"/>
    </xf>
    <xf numFmtId="1" fontId="0" fillId="0" borderId="0" xfId="0" applyNumberFormat="1"/>
    <xf numFmtId="164" fontId="5" fillId="10" borderId="0" xfId="0" applyNumberFormat="1" applyFont="1" applyFill="1" applyBorder="1"/>
    <xf numFmtId="0" fontId="5" fillId="10" borderId="0" xfId="4" applyFont="1" applyFill="1" applyBorder="1" applyAlignment="1">
      <alignment horizontal="center"/>
    </xf>
    <xf numFmtId="164" fontId="5" fillId="10" borderId="0" xfId="4" applyNumberFormat="1" applyFont="1" applyFill="1" applyBorder="1"/>
    <xf numFmtId="9" fontId="5" fillId="10" borderId="0" xfId="4" applyNumberFormat="1" applyFont="1" applyFill="1" applyBorder="1"/>
    <xf numFmtId="167" fontId="5" fillId="12" borderId="0" xfId="4" applyNumberFormat="1" applyFont="1" applyFill="1" applyBorder="1"/>
    <xf numFmtId="164" fontId="5" fillId="12" borderId="0" xfId="4" applyNumberFormat="1" applyFont="1" applyFill="1" applyBorder="1"/>
    <xf numFmtId="0" fontId="10" fillId="16" borderId="0" xfId="4" applyFont="1" applyFill="1" applyBorder="1" applyAlignment="1">
      <alignment horizontal="center" vertical="center"/>
    </xf>
    <xf numFmtId="166" fontId="5" fillId="17" borderId="0" xfId="4" applyNumberFormat="1" applyFont="1" applyFill="1" applyBorder="1"/>
    <xf numFmtId="1" fontId="5" fillId="10" borderId="0" xfId="4" applyNumberFormat="1" applyFont="1" applyFill="1" applyBorder="1"/>
    <xf numFmtId="2" fontId="5" fillId="10" borderId="0" xfId="4" applyNumberFormat="1" applyFont="1" applyFill="1" applyBorder="1"/>
    <xf numFmtId="0" fontId="5" fillId="10" borderId="13" xfId="4" applyFont="1" applyFill="1" applyBorder="1" applyAlignment="1">
      <alignment horizontal="center"/>
    </xf>
    <xf numFmtId="0" fontId="5" fillId="10" borderId="13" xfId="4" applyFont="1" applyFill="1" applyBorder="1"/>
    <xf numFmtId="164" fontId="5" fillId="10" borderId="13" xfId="4" applyNumberFormat="1" applyFont="1" applyFill="1" applyBorder="1"/>
    <xf numFmtId="9" fontId="5" fillId="10" borderId="13" xfId="4" applyNumberFormat="1" applyFont="1" applyFill="1" applyBorder="1"/>
    <xf numFmtId="1" fontId="5" fillId="10" borderId="13" xfId="4" applyNumberFormat="1" applyFont="1" applyFill="1" applyBorder="1"/>
    <xf numFmtId="2" fontId="5" fillId="10" borderId="13" xfId="4" applyNumberFormat="1" applyFont="1" applyFill="1" applyBorder="1"/>
    <xf numFmtId="167" fontId="5" fillId="10" borderId="0" xfId="4" applyNumberFormat="1" applyFont="1" applyFill="1" applyBorder="1" applyAlignment="1">
      <alignment horizontal="right"/>
    </xf>
    <xf numFmtId="0" fontId="5" fillId="10" borderId="0" xfId="4" applyFont="1" applyFill="1" applyBorder="1" applyAlignment="1">
      <alignment horizontal="left" vertical="top" wrapText="1"/>
    </xf>
    <xf numFmtId="0" fontId="5" fillId="10" borderId="0" xfId="4" applyFont="1" applyFill="1" applyBorder="1" applyAlignment="1">
      <alignment horizontal="left" wrapText="1"/>
    </xf>
    <xf numFmtId="0" fontId="6" fillId="10" borderId="0" xfId="4" applyFont="1" applyFill="1" applyBorder="1" applyAlignment="1">
      <alignment horizontal="left" vertical="center" wrapText="1"/>
    </xf>
    <xf numFmtId="0" fontId="5" fillId="10" borderId="0" xfId="4" applyFont="1" applyFill="1" applyBorder="1" applyAlignment="1">
      <alignment horizontal="center" vertical="top" wrapText="1"/>
    </xf>
    <xf numFmtId="0" fontId="9" fillId="0" borderId="0" xfId="4" applyFont="1" applyBorder="1" applyAlignment="1">
      <alignment horizontal="center" vertical="top"/>
    </xf>
    <xf numFmtId="0" fontId="4" fillId="0" borderId="0" xfId="4" applyFont="1" applyAlignment="1">
      <alignment horizontal="left" vertical="center" wrapText="1"/>
    </xf>
    <xf numFmtId="0" fontId="5" fillId="10" borderId="0" xfId="4" applyFont="1" applyFill="1" applyBorder="1" applyAlignment="1">
      <alignment horizontal="left" vertical="center" wrapText="1"/>
    </xf>
    <xf numFmtId="0" fontId="11" fillId="11" borderId="7" xfId="4" applyFont="1" applyFill="1" applyBorder="1" applyAlignment="1">
      <alignment horizontal="center" vertical="center"/>
    </xf>
    <xf numFmtId="0" fontId="11" fillId="11" borderId="7" xfId="4" applyFont="1" applyFill="1" applyBorder="1" applyAlignment="1">
      <alignment horizontal="center" vertical="center" wrapText="1"/>
    </xf>
    <xf numFmtId="0" fontId="12" fillId="11" borderId="7" xfId="4" applyFont="1" applyFill="1" applyBorder="1" applyAlignment="1">
      <alignment horizontal="center" vertical="center" wrapText="1"/>
    </xf>
    <xf numFmtId="0" fontId="14" fillId="9" borderId="12" xfId="4" applyFont="1" applyFill="1" applyBorder="1"/>
    <xf numFmtId="0" fontId="14" fillId="9" borderId="12" xfId="4" applyFont="1" applyFill="1" applyBorder="1" applyAlignment="1">
      <alignment wrapText="1"/>
    </xf>
    <xf numFmtId="0" fontId="14" fillId="9" borderId="14" xfId="4" applyFont="1" applyFill="1" applyBorder="1" applyAlignment="1">
      <alignment wrapText="1"/>
    </xf>
    <xf numFmtId="0" fontId="11" fillId="11" borderId="0" xfId="4" applyFont="1" applyFill="1" applyBorder="1"/>
    <xf numFmtId="0" fontId="11" fillId="11" borderId="7" xfId="4" applyFont="1" applyFill="1" applyBorder="1" applyAlignment="1">
      <alignment horizontal="center"/>
    </xf>
    <xf numFmtId="0" fontId="12" fillId="11" borderId="12" xfId="4" applyFont="1" applyFill="1" applyBorder="1" applyAlignment="1">
      <alignment horizontal="center" vertical="center" wrapText="1"/>
    </xf>
    <xf numFmtId="0" fontId="11" fillId="2" borderId="10" xfId="4" applyFont="1" applyFill="1" applyBorder="1"/>
    <xf numFmtId="0" fontId="11" fillId="10" borderId="10" xfId="4" applyFont="1" applyFill="1" applyBorder="1"/>
    <xf numFmtId="164" fontId="11" fillId="10" borderId="10" xfId="4" applyNumberFormat="1" applyFont="1" applyFill="1" applyBorder="1"/>
    <xf numFmtId="4" fontId="11" fillId="10" borderId="10" xfId="4" applyNumberFormat="1" applyFont="1" applyFill="1" applyBorder="1"/>
    <xf numFmtId="167" fontId="12" fillId="10" borderId="10" xfId="4" applyNumberFormat="1" applyFont="1" applyFill="1" applyBorder="1"/>
    <xf numFmtId="168" fontId="11" fillId="10" borderId="10" xfId="4" applyNumberFormat="1" applyFont="1" applyFill="1" applyBorder="1"/>
    <xf numFmtId="0" fontId="11" fillId="10" borderId="10" xfId="4" applyFont="1" applyFill="1" applyBorder="1" applyAlignment="1">
      <alignment horizontal="center"/>
    </xf>
    <xf numFmtId="168" fontId="11" fillId="15" borderId="10" xfId="4" applyNumberFormat="1" applyFont="1" applyFill="1" applyBorder="1"/>
    <xf numFmtId="0" fontId="11" fillId="19" borderId="10" xfId="4" applyFont="1" applyFill="1" applyBorder="1" applyAlignment="1">
      <alignment horizontal="center"/>
    </xf>
    <xf numFmtId="0" fontId="11" fillId="18" borderId="10" xfId="4" applyFont="1" applyFill="1" applyBorder="1" applyAlignment="1">
      <alignment horizontal="center"/>
    </xf>
    <xf numFmtId="0" fontId="11" fillId="15" borderId="10" xfId="4" applyFont="1" applyFill="1" applyBorder="1" applyAlignment="1">
      <alignment horizontal="center"/>
    </xf>
    <xf numFmtId="0" fontId="11" fillId="10" borderId="5" xfId="4" applyFont="1" applyFill="1" applyBorder="1"/>
    <xf numFmtId="0" fontId="11" fillId="10" borderId="16" xfId="4" applyFont="1" applyFill="1" applyBorder="1"/>
    <xf numFmtId="0" fontId="12" fillId="11" borderId="14" xfId="4" applyFont="1" applyFill="1" applyBorder="1" applyAlignment="1">
      <alignment horizontal="center" vertical="center" wrapText="1"/>
    </xf>
    <xf numFmtId="0" fontId="12" fillId="11" borderId="8" xfId="4" applyFont="1" applyFill="1" applyBorder="1" applyAlignment="1">
      <alignment horizontal="center" vertical="center"/>
    </xf>
    <xf numFmtId="0" fontId="13" fillId="9" borderId="9" xfId="4" applyFont="1" applyFill="1" applyBorder="1" applyAlignment="1">
      <alignment vertical="center"/>
    </xf>
    <xf numFmtId="0" fontId="13" fillId="9" borderId="4" xfId="4" applyFont="1" applyFill="1" applyBorder="1" applyAlignment="1">
      <alignment vertical="center"/>
    </xf>
    <xf numFmtId="175" fontId="11" fillId="10" borderId="5" xfId="4" applyNumberFormat="1" applyFont="1" applyFill="1" applyBorder="1"/>
    <xf numFmtId="175" fontId="11" fillId="10" borderId="15" xfId="4" applyNumberFormat="1" applyFont="1" applyFill="1" applyBorder="1"/>
    <xf numFmtId="0" fontId="12" fillId="11" borderId="7" xfId="4" applyFont="1" applyFill="1" applyBorder="1" applyAlignment="1">
      <alignment horizontal="center"/>
    </xf>
    <xf numFmtId="167" fontId="11" fillId="10" borderId="18" xfId="4" applyNumberFormat="1" applyFont="1" applyFill="1" applyBorder="1" applyAlignment="1">
      <alignment horizontal="center"/>
    </xf>
    <xf numFmtId="167" fontId="11" fillId="10" borderId="17" xfId="4" applyNumberFormat="1" applyFont="1" applyFill="1" applyBorder="1" applyAlignment="1"/>
    <xf numFmtId="167" fontId="11" fillId="10" borderId="18" xfId="4" applyNumberFormat="1" applyFont="1" applyFill="1" applyBorder="1" applyAlignment="1"/>
    <xf numFmtId="167" fontId="11" fillId="10" borderId="19" xfId="4" applyNumberFormat="1" applyFont="1" applyFill="1" applyBorder="1" applyAlignment="1"/>
    <xf numFmtId="166" fontId="11" fillId="0" borderId="10" xfId="0" applyNumberFormat="1" applyFont="1" applyBorder="1" applyAlignment="1">
      <alignment horizontal="center" vertical="center"/>
    </xf>
    <xf numFmtId="167" fontId="11" fillId="10" borderId="18" xfId="4" applyNumberFormat="1" applyFont="1" applyFill="1" applyBorder="1" applyAlignment="1">
      <alignment horizontal="center" vertical="center"/>
    </xf>
    <xf numFmtId="175" fontId="11" fillId="10" borderId="5" xfId="4" applyNumberFormat="1" applyFont="1" applyFill="1" applyBorder="1" applyAlignment="1">
      <alignment horizontal="center" vertical="center"/>
    </xf>
    <xf numFmtId="166" fontId="11" fillId="0" borderId="10" xfId="0" applyNumberFormat="1" applyFont="1" applyBorder="1" applyAlignment="1">
      <alignment horizontal="center"/>
    </xf>
    <xf numFmtId="175" fontId="11" fillId="10" borderId="5" xfId="4" applyNumberFormat="1" applyFont="1" applyFill="1" applyBorder="1" applyAlignment="1">
      <alignment horizontal="center"/>
    </xf>
  </cellXfs>
  <cellStyles count="5">
    <cellStyle name="Денежный" xfId="2" builtinId="4"/>
    <cellStyle name="Обычный" xfId="0" builtinId="0"/>
    <cellStyle name="Обычный 2" xfId="4"/>
    <cellStyle name="Процентный" xfId="3" builtinId="5"/>
    <cellStyle name="Финансовый" xfId="1" builtinId="3"/>
  </cellStyles>
  <dxfs count="4">
    <dxf>
      <numFmt numFmtId="1" formatCode="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%20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ution"/>
      <sheetName val="COGS"/>
      <sheetName val="Order Composition"/>
      <sheetName val="Model"/>
      <sheetName val="Сost_Las_Vegas"/>
      <sheetName val="Сost_Cleveland"/>
      <sheetName val="Сost_Miami"/>
      <sheetName val="Сost_Cincinnati"/>
      <sheetName val="Сost_Columbus"/>
      <sheetName val="Inputs --&gt;"/>
      <sheetName val="Menu_and_cost_Russia"/>
    </sheetNames>
    <sheetDataSet>
      <sheetData sheetId="0">
        <row r="22">
          <cell r="C22">
            <v>1.8666666666666669</v>
          </cell>
          <cell r="D22">
            <v>14</v>
          </cell>
          <cell r="E22">
            <v>9.2899999999999991</v>
          </cell>
          <cell r="F22">
            <v>14.35</v>
          </cell>
          <cell r="G22">
            <v>13.55</v>
          </cell>
          <cell r="H22">
            <v>8.24</v>
          </cell>
          <cell r="I22">
            <v>6.44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3">
          <cell r="B33" t="str">
            <v>Appetizer</v>
          </cell>
          <cell r="C33">
            <v>1.33</v>
          </cell>
          <cell r="D33">
            <v>0.25</v>
          </cell>
          <cell r="E33">
            <v>0.33250000000000002</v>
          </cell>
        </row>
        <row r="34">
          <cell r="B34" t="str">
            <v>Entry</v>
          </cell>
          <cell r="C34">
            <v>2.2079999999999997</v>
          </cell>
          <cell r="D34">
            <v>0.85</v>
          </cell>
          <cell r="E34">
            <v>1.8767999999999998</v>
          </cell>
        </row>
        <row r="35">
          <cell r="B35" t="str">
            <v>Dessert</v>
          </cell>
          <cell r="C35">
            <v>1.8900000000000003</v>
          </cell>
          <cell r="D35">
            <v>0.55000000000000004</v>
          </cell>
          <cell r="E35">
            <v>1.0395000000000003</v>
          </cell>
        </row>
        <row r="36">
          <cell r="B36" t="str">
            <v>Beverages</v>
          </cell>
          <cell r="C36">
            <v>1.1833333333333333</v>
          </cell>
          <cell r="D36">
            <v>0.3</v>
          </cell>
          <cell r="E36">
            <v>0.35499999999999998</v>
          </cell>
        </row>
        <row r="37">
          <cell r="B37" t="str">
            <v>Total order</v>
          </cell>
          <cell r="C37"/>
          <cell r="D37"/>
          <cell r="E37">
            <v>3.6038000000000001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5379.99787511574" createdVersion="4" refreshedVersion="4" minRefreshableVersion="3" recordCount="234">
  <cacheSource type="worksheet">
    <worksheetSource ref="A3:AA237" sheet="Menu and cost - Cities"/>
  </cacheSource>
  <cacheFields count="27">
    <cacheField name="City" numFmtId="0">
      <sharedItems count="9">
        <s v="Russia"/>
        <s v="Columbus"/>
        <s v="Cincinnati"/>
        <s v="Cleveland"/>
        <s v="Las Vegas"/>
        <s v="Miami"/>
        <s v="Indianapolis"/>
        <s v="Birmingham"/>
        <s v="Portland"/>
      </sharedItems>
    </cacheField>
    <cacheField name="ID" numFmtId="0">
      <sharedItems containsSemiMixedTypes="0" containsString="0" containsNumber="1" containsInteger="1" minValue="1" maxValue="26"/>
    </cacheField>
    <cacheField name="Category" numFmtId="0">
      <sharedItems count="4">
        <s v="Appetizer"/>
        <s v="Entry"/>
        <s v="Dessert"/>
        <s v="Beverages"/>
      </sharedItems>
    </cacheField>
    <cacheField name="Product" numFmtId="0">
      <sharedItems/>
    </cacheField>
    <cacheField name="Price base" numFmtId="164">
      <sharedItems containsSemiMixedTypes="0" containsString="0" containsNumber="1" minValue="1" maxValue="5"/>
    </cacheField>
    <cacheField name="Price premium" numFmtId="2">
      <sharedItems containsSemiMixedTypes="0" containsString="0" containsNumber="1" minValue="1" maxValue="1.8666666666666669" count="8">
        <n v="1"/>
        <n v="1.3333333333333335"/>
        <n v="1.4000000000000001"/>
        <n v="1.4666666666666668"/>
        <n v="1.2000000000000002"/>
        <n v="1.2666666666666666"/>
        <n v="1.0666666666666667"/>
        <n v="1.8666666666666669"/>
      </sharedItems>
    </cacheField>
    <cacheField name="Sale price" numFmtId="164">
      <sharedItems containsSemiMixedTypes="0" containsString="0" containsNumber="1" minValue="1" maxValue="9.3333333333333339"/>
    </cacheField>
    <cacheField name="Labor" numFmtId="164">
      <sharedItems containsSemiMixedTypes="0" containsString="0" containsNumber="1" minValue="3" maxValue="14"/>
    </cacheField>
    <cacheField name="Dairy Products" numFmtId="164">
      <sharedItems containsSemiMixedTypes="0" containsString="0" containsNumber="1" minValue="4" maxValue="14.56"/>
    </cacheField>
    <cacheField name="Meat / Seafood" numFmtId="164">
      <sharedItems containsSemiMixedTypes="0" containsString="0" containsNumber="1" minValue="6" maxValue="21.88"/>
    </cacheField>
    <cacheField name="Fruits / Veggie" numFmtId="164">
      <sharedItems containsSemiMixedTypes="0" containsString="0" containsNumber="1" minValue="4" maxValue="15.54"/>
    </cacheField>
    <cacheField name="Beverages" numFmtId="164">
      <sharedItems containsSemiMixedTypes="0" containsString="0" containsNumber="1" minValue="2" maxValue="9.83"/>
    </cacheField>
    <cacheField name="Pantry" numFmtId="164">
      <sharedItems containsSemiMixedTypes="0" containsString="0" containsNumber="1" minValue="3" maxValue="10.78"/>
    </cacheField>
    <cacheField name="Cost" numFmtId="164">
      <sharedItems containsSemiMixedTypes="0" containsString="0" containsNumber="1" minValue="0.37" maxValue="5.5159499999999992"/>
    </cacheField>
    <cacheField name="Weight" numFmtId="0">
      <sharedItems containsSemiMixedTypes="0" containsString="0" containsNumber="1" minValue="0.1" maxValue="0.3"/>
    </cacheField>
    <cacheField name="Dairy Products2" numFmtId="9">
      <sharedItems containsSemiMixedTypes="0" containsString="0" containsNumber="1" minValue="0" maxValue="0.3"/>
    </cacheField>
    <cacheField name="Meat / Seafood2" numFmtId="9">
      <sharedItems containsSemiMixedTypes="0" containsString="0" containsNumber="1" minValue="0" maxValue="0.6"/>
    </cacheField>
    <cacheField name="Fruits / Veggie2" numFmtId="9">
      <sharedItems containsSemiMixedTypes="0" containsString="0" containsNumber="1" minValue="0" maxValue="0.9"/>
    </cacheField>
    <cacheField name="Beverages2" numFmtId="9">
      <sharedItems containsSemiMixedTypes="0" containsString="0" containsNumber="1" minValue="0" maxValue="1"/>
    </cacheField>
    <cacheField name="Pantry2" numFmtId="9">
      <sharedItems containsSemiMixedTypes="0" containsString="0" containsNumber="1" minValue="0" maxValue="0.4"/>
    </cacheField>
    <cacheField name="Total" numFmtId="9">
      <sharedItems containsSemiMixedTypes="0" containsString="0" containsNumber="1" minValue="0.99999999999999989" maxValue="1.0000000000000002"/>
    </cacheField>
    <cacheField name="Portions/hour" numFmtId="1">
      <sharedItems containsSemiMixedTypes="0" containsString="0" containsNumber="1" containsInteger="1" minValue="10" maxValue="120"/>
    </cacheField>
    <cacheField name="Time - min" numFmtId="2">
      <sharedItems containsSemiMixedTypes="0" containsString="0" containsNumber="1" minValue="0.5" maxValue="6"/>
    </cacheField>
    <cacheField name="Time - hrs" numFmtId="2">
      <sharedItems containsSemiMixedTypes="0" containsString="0" containsNumber="1" minValue="8.3333333333333332E-3" maxValue="0.1"/>
    </cacheField>
    <cacheField name="Profit" numFmtId="43">
      <sharedItems containsSemiMixedTypes="0" containsString="0" containsNumber="1" minValue="-1.8796499999999994" maxValue="4.3882333333333339"/>
    </cacheField>
    <cacheField name="Share" numFmtId="9">
      <sharedItems containsSemiMixedTypes="0" containsString="0" containsNumber="1" minValue="0.2" maxValue="0.95"/>
    </cacheField>
    <cacheField name="Profit per order" numFmtId="43">
      <sharedItems containsSemiMixedTypes="0" containsString="0" containsNumber="1" minValue="-1.6916849999999994" maxValue="3.5105866666666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">
  <r>
    <x v="0"/>
    <n v="1"/>
    <x v="0"/>
    <s v="Salad A"/>
    <n v="3"/>
    <x v="0"/>
    <n v="3"/>
    <n v="3"/>
    <n v="4"/>
    <n v="6"/>
    <n v="4"/>
    <n v="2"/>
    <n v="3"/>
    <n v="0.78000000000000014"/>
    <n v="0.2"/>
    <n v="0"/>
    <n v="0"/>
    <n v="0.9"/>
    <n v="0"/>
    <n v="0.1"/>
    <n v="1"/>
    <n v="20"/>
    <n v="3"/>
    <n v="0.05"/>
    <n v="2.0699999999999998"/>
    <n v="0.25"/>
    <n v="0.51749999999999996"/>
  </r>
  <r>
    <x v="0"/>
    <n v="2"/>
    <x v="0"/>
    <s v="Salad B"/>
    <n v="3"/>
    <x v="0"/>
    <n v="3"/>
    <n v="3"/>
    <n v="4"/>
    <n v="6"/>
    <n v="4"/>
    <n v="2"/>
    <n v="3"/>
    <n v="0.86"/>
    <n v="0.2"/>
    <n v="0"/>
    <n v="0.2"/>
    <n v="0.7"/>
    <n v="0"/>
    <n v="0.1"/>
    <n v="0.99999999999999989"/>
    <n v="20"/>
    <n v="3"/>
    <n v="0.05"/>
    <n v="1.9900000000000002"/>
    <n v="0.25"/>
    <n v="0.49750000000000005"/>
  </r>
  <r>
    <x v="0"/>
    <n v="3"/>
    <x v="0"/>
    <s v="Salad C"/>
    <n v="3"/>
    <x v="0"/>
    <n v="3"/>
    <n v="3"/>
    <n v="4"/>
    <n v="6"/>
    <n v="4"/>
    <n v="2"/>
    <n v="3"/>
    <n v="0.98"/>
    <n v="0.2"/>
    <n v="0"/>
    <n v="0.5"/>
    <n v="0.4"/>
    <n v="0"/>
    <n v="0.1"/>
    <n v="1"/>
    <n v="20"/>
    <n v="3"/>
    <n v="0.05"/>
    <n v="1.87"/>
    <n v="0.25"/>
    <n v="0.46750000000000003"/>
  </r>
  <r>
    <x v="0"/>
    <n v="4"/>
    <x v="0"/>
    <s v="Soup A"/>
    <n v="2"/>
    <x v="0"/>
    <n v="2"/>
    <n v="3"/>
    <n v="4"/>
    <n v="6"/>
    <n v="4"/>
    <n v="2"/>
    <n v="3"/>
    <n v="0.68000000000000016"/>
    <n v="0.2"/>
    <n v="0.1"/>
    <n v="0"/>
    <n v="0.4"/>
    <n v="0.1"/>
    <n v="0.4"/>
    <n v="1"/>
    <n v="60"/>
    <n v="1"/>
    <n v="1.6666666666666666E-2"/>
    <n v="1.2699999999999998"/>
    <n v="0.25"/>
    <n v="0.31749999999999995"/>
  </r>
  <r>
    <x v="0"/>
    <n v="5"/>
    <x v="0"/>
    <s v="Soup B"/>
    <n v="2"/>
    <x v="0"/>
    <n v="2"/>
    <n v="3"/>
    <n v="4"/>
    <n v="6"/>
    <n v="4"/>
    <n v="2"/>
    <n v="3"/>
    <n v="0.78"/>
    <n v="0.2"/>
    <n v="0.1"/>
    <n v="0.2"/>
    <n v="0.3"/>
    <n v="0.1"/>
    <n v="0.3"/>
    <n v="1"/>
    <n v="60"/>
    <n v="1"/>
    <n v="1.6666666666666666E-2"/>
    <n v="1.17"/>
    <n v="0.25"/>
    <n v="0.29249999999999998"/>
  </r>
  <r>
    <x v="0"/>
    <n v="6"/>
    <x v="0"/>
    <s v="Pirozhok A"/>
    <n v="1"/>
    <x v="0"/>
    <n v="1"/>
    <n v="3"/>
    <n v="4"/>
    <n v="6"/>
    <n v="4"/>
    <n v="2"/>
    <n v="3"/>
    <n v="0.38"/>
    <n v="0.1"/>
    <n v="0.1"/>
    <n v="0"/>
    <n v="0.75"/>
    <n v="0.05"/>
    <n v="0.1"/>
    <n v="1"/>
    <n v="30"/>
    <n v="2"/>
    <n v="3.3333333333333333E-2"/>
    <n v="0.52"/>
    <n v="0.25"/>
    <n v="0.13"/>
  </r>
  <r>
    <x v="0"/>
    <n v="7"/>
    <x v="0"/>
    <s v="Pirozhok B"/>
    <n v="1"/>
    <x v="0"/>
    <n v="1"/>
    <n v="3"/>
    <n v="4"/>
    <n v="6"/>
    <n v="4"/>
    <n v="2"/>
    <n v="3"/>
    <n v="0.48"/>
    <n v="0.1"/>
    <n v="0.1"/>
    <n v="0.5"/>
    <n v="0.25"/>
    <n v="0.05"/>
    <n v="0.1"/>
    <n v="1"/>
    <n v="30"/>
    <n v="2"/>
    <n v="3.3333333333333333E-2"/>
    <n v="0.42000000000000004"/>
    <n v="0.25"/>
    <n v="0.10500000000000001"/>
  </r>
  <r>
    <x v="0"/>
    <n v="8"/>
    <x v="1"/>
    <s v="Blin A"/>
    <n v="3"/>
    <x v="0"/>
    <n v="3"/>
    <n v="3"/>
    <n v="4"/>
    <n v="6"/>
    <n v="4"/>
    <n v="2"/>
    <n v="3"/>
    <n v="0.76"/>
    <n v="0.2"/>
    <n v="0.1"/>
    <n v="0"/>
    <n v="0.75"/>
    <n v="0.05"/>
    <n v="0.1"/>
    <n v="1"/>
    <n v="15"/>
    <n v="4"/>
    <n v="6.6666666666666666E-2"/>
    <n v="2.04"/>
    <n v="0.85"/>
    <n v="1.734"/>
  </r>
  <r>
    <x v="0"/>
    <n v="9"/>
    <x v="1"/>
    <s v="Blin B"/>
    <n v="3"/>
    <x v="0"/>
    <n v="3"/>
    <n v="3"/>
    <n v="4"/>
    <n v="6"/>
    <n v="4"/>
    <n v="2"/>
    <n v="3"/>
    <n v="1.1400000000000001"/>
    <n v="0.3"/>
    <n v="0.3"/>
    <n v="0"/>
    <n v="0.55000000000000004"/>
    <n v="0.05"/>
    <n v="0.1"/>
    <n v="1.0000000000000002"/>
    <n v="15"/>
    <n v="4"/>
    <n v="6.6666666666666666E-2"/>
    <n v="1.66"/>
    <n v="0.85"/>
    <n v="1.4109999999999998"/>
  </r>
  <r>
    <x v="0"/>
    <n v="10"/>
    <x v="1"/>
    <s v="Blin C"/>
    <n v="3"/>
    <x v="0"/>
    <n v="3"/>
    <n v="3"/>
    <n v="4"/>
    <n v="6"/>
    <n v="4"/>
    <n v="2"/>
    <n v="3"/>
    <n v="1.2899999999999998"/>
    <n v="0.3"/>
    <n v="0.1"/>
    <n v="0.25"/>
    <n v="0.5"/>
    <n v="0.05"/>
    <n v="0.1"/>
    <n v="1"/>
    <n v="15"/>
    <n v="4"/>
    <n v="6.6666666666666666E-2"/>
    <n v="1.5100000000000002"/>
    <n v="0.85"/>
    <n v="1.2835000000000001"/>
  </r>
  <r>
    <x v="0"/>
    <n v="11"/>
    <x v="1"/>
    <s v="Blin D"/>
    <n v="3"/>
    <x v="0"/>
    <n v="3"/>
    <n v="3"/>
    <n v="4"/>
    <n v="6"/>
    <n v="4"/>
    <n v="2"/>
    <n v="3"/>
    <n v="0.91999999999999993"/>
    <n v="0.2"/>
    <n v="0.2"/>
    <n v="0.4"/>
    <n v="0.25"/>
    <n v="0.05"/>
    <n v="0.1"/>
    <n v="1.0000000000000002"/>
    <n v="10"/>
    <n v="6"/>
    <n v="0.1"/>
    <n v="1.78"/>
    <n v="0.85"/>
    <n v="1.5129999999999999"/>
  </r>
  <r>
    <x v="0"/>
    <n v="12"/>
    <x v="1"/>
    <s v="Blin E"/>
    <n v="4"/>
    <x v="0"/>
    <n v="4"/>
    <n v="3"/>
    <n v="4"/>
    <n v="6"/>
    <n v="4"/>
    <n v="2"/>
    <n v="3"/>
    <n v="1.4999999999999998"/>
    <n v="0.3"/>
    <n v="0.2"/>
    <n v="0.6"/>
    <n v="0.05"/>
    <n v="0.05"/>
    <n v="0.1"/>
    <n v="1.0000000000000002"/>
    <n v="10"/>
    <n v="6"/>
    <n v="0.1"/>
    <n v="2.2000000000000002"/>
    <n v="0.85"/>
    <n v="1.87"/>
  </r>
  <r>
    <x v="0"/>
    <n v="13"/>
    <x v="1"/>
    <s v="Blin F"/>
    <n v="4"/>
    <x v="0"/>
    <n v="4"/>
    <n v="3"/>
    <n v="4"/>
    <n v="6"/>
    <n v="4"/>
    <n v="2"/>
    <n v="3"/>
    <n v="1.4399999999999997"/>
    <n v="0.3"/>
    <n v="0.2"/>
    <n v="0.5"/>
    <n v="0.15"/>
    <n v="0.05"/>
    <n v="0.1"/>
    <n v="1"/>
    <n v="10"/>
    <n v="6"/>
    <n v="0.1"/>
    <n v="2.2600000000000007"/>
    <n v="0.85"/>
    <n v="1.9210000000000005"/>
  </r>
  <r>
    <x v="0"/>
    <n v="14"/>
    <x v="1"/>
    <s v="Veggie Blin A"/>
    <n v="3"/>
    <x v="0"/>
    <n v="3"/>
    <n v="3"/>
    <n v="4"/>
    <n v="6"/>
    <n v="4"/>
    <n v="2"/>
    <n v="3"/>
    <n v="0.76"/>
    <n v="0.2"/>
    <n v="0.1"/>
    <n v="0"/>
    <n v="0.75"/>
    <n v="0.05"/>
    <n v="0.1"/>
    <n v="1"/>
    <n v="15"/>
    <n v="4"/>
    <n v="6.6666666666666666E-2"/>
    <n v="2.04"/>
    <n v="0.85"/>
    <n v="1.734"/>
  </r>
  <r>
    <x v="0"/>
    <n v="15"/>
    <x v="1"/>
    <s v="Fruit Blin B"/>
    <n v="3"/>
    <x v="0"/>
    <n v="3"/>
    <n v="3"/>
    <n v="4"/>
    <n v="6"/>
    <n v="4"/>
    <n v="2"/>
    <n v="3"/>
    <n v="0.76000000000000023"/>
    <n v="0.2"/>
    <n v="0.2"/>
    <n v="0"/>
    <n v="0.65"/>
    <n v="0.05"/>
    <n v="0.1"/>
    <n v="1.0000000000000002"/>
    <n v="15"/>
    <n v="4"/>
    <n v="6.6666666666666666E-2"/>
    <n v="2.0399999999999996"/>
    <n v="0.85"/>
    <n v="1.7339999999999995"/>
  </r>
  <r>
    <x v="0"/>
    <n v="16"/>
    <x v="1"/>
    <s v="Entry A"/>
    <n v="5"/>
    <x v="0"/>
    <n v="5"/>
    <n v="3"/>
    <n v="4"/>
    <n v="6"/>
    <n v="4"/>
    <n v="2"/>
    <n v="3"/>
    <n v="1.4099999999999997"/>
    <n v="0.3"/>
    <n v="0"/>
    <n v="0.5"/>
    <n v="0.2"/>
    <n v="0"/>
    <n v="0.3"/>
    <n v="1"/>
    <n v="10"/>
    <n v="6"/>
    <n v="0.1"/>
    <n v="3.29"/>
    <n v="0.85"/>
    <n v="2.7965"/>
  </r>
  <r>
    <x v="0"/>
    <n v="17"/>
    <x v="1"/>
    <s v="Entry B"/>
    <n v="5"/>
    <x v="0"/>
    <n v="5"/>
    <n v="3"/>
    <n v="4"/>
    <n v="6"/>
    <n v="4"/>
    <n v="2"/>
    <n v="3"/>
    <n v="1.4400000000000002"/>
    <n v="0.3"/>
    <n v="0.1"/>
    <n v="0.5"/>
    <n v="0.2"/>
    <n v="0"/>
    <n v="0.2"/>
    <n v="1"/>
    <n v="10"/>
    <n v="6"/>
    <n v="0.1"/>
    <n v="3.26"/>
    <n v="0.85"/>
    <n v="2.7709999999999999"/>
  </r>
  <r>
    <x v="0"/>
    <n v="18"/>
    <x v="2"/>
    <s v="Cake A"/>
    <n v="3"/>
    <x v="0"/>
    <n v="3"/>
    <n v="3"/>
    <n v="4"/>
    <n v="6"/>
    <n v="4"/>
    <n v="2"/>
    <n v="3"/>
    <n v="0.55499999999999994"/>
    <n v="0.15"/>
    <n v="0.2"/>
    <n v="0"/>
    <n v="0.5"/>
    <n v="0"/>
    <n v="0.3"/>
    <n v="1"/>
    <n v="20"/>
    <n v="3"/>
    <n v="0.05"/>
    <n v="2.2950000000000004"/>
    <n v="0.55000000000000004"/>
    <n v="1.2622500000000003"/>
  </r>
  <r>
    <x v="0"/>
    <n v="19"/>
    <x v="2"/>
    <s v="Cake B"/>
    <n v="3"/>
    <x v="0"/>
    <n v="3"/>
    <n v="3"/>
    <n v="4"/>
    <n v="6"/>
    <n v="4"/>
    <n v="2"/>
    <n v="3"/>
    <n v="0.55499999999999994"/>
    <n v="0.15"/>
    <n v="0.2"/>
    <n v="0"/>
    <n v="0.5"/>
    <n v="0"/>
    <n v="0.3"/>
    <n v="1"/>
    <n v="20"/>
    <n v="3"/>
    <n v="0.05"/>
    <n v="2.2950000000000004"/>
    <n v="0.55000000000000004"/>
    <n v="1.2622500000000003"/>
  </r>
  <r>
    <x v="0"/>
    <n v="20"/>
    <x v="2"/>
    <s v="Candy A"/>
    <n v="1.5"/>
    <x v="0"/>
    <n v="1.5"/>
    <n v="3"/>
    <n v="4"/>
    <n v="6"/>
    <n v="4"/>
    <n v="2"/>
    <n v="3"/>
    <n v="0.37"/>
    <n v="0.1"/>
    <n v="0.2"/>
    <n v="0"/>
    <n v="0.5"/>
    <n v="0"/>
    <n v="0.3"/>
    <n v="1"/>
    <n v="60"/>
    <n v="1"/>
    <n v="1.6666666666666666E-2"/>
    <n v="1.0799999999999998"/>
    <n v="0.55000000000000004"/>
    <n v="0.59399999999999997"/>
  </r>
  <r>
    <x v="0"/>
    <n v="21"/>
    <x v="3"/>
    <s v="Cold Drink A"/>
    <n v="1.5"/>
    <x v="0"/>
    <n v="1.5"/>
    <n v="3"/>
    <n v="4"/>
    <n v="6"/>
    <n v="4"/>
    <n v="2"/>
    <n v="3"/>
    <n v="0.4"/>
    <n v="0.2"/>
    <n v="0"/>
    <n v="0"/>
    <n v="0"/>
    <n v="1"/>
    <n v="0"/>
    <n v="1"/>
    <n v="120"/>
    <n v="0.5"/>
    <n v="8.3333333333333332E-3"/>
    <n v="1.0750000000000002"/>
    <n v="0.3"/>
    <n v="0.32250000000000006"/>
  </r>
  <r>
    <x v="0"/>
    <n v="22"/>
    <x v="3"/>
    <s v="Cold Drink B"/>
    <n v="1.5"/>
    <x v="0"/>
    <n v="1.5"/>
    <n v="3"/>
    <n v="4"/>
    <n v="6"/>
    <n v="4"/>
    <n v="2"/>
    <n v="3"/>
    <n v="0.4"/>
    <n v="0.2"/>
    <n v="0"/>
    <n v="0"/>
    <n v="0"/>
    <n v="1"/>
    <n v="0"/>
    <n v="1"/>
    <n v="120"/>
    <n v="0.5"/>
    <n v="8.3333333333333332E-3"/>
    <n v="1.0750000000000002"/>
    <n v="0.3"/>
    <n v="0.32250000000000006"/>
  </r>
  <r>
    <x v="0"/>
    <n v="23"/>
    <x v="3"/>
    <s v="Cold Drink C"/>
    <n v="2"/>
    <x v="0"/>
    <n v="2"/>
    <n v="3"/>
    <n v="4"/>
    <n v="6"/>
    <n v="4"/>
    <n v="2"/>
    <n v="3"/>
    <n v="0.48000000000000009"/>
    <n v="0.2"/>
    <n v="0"/>
    <n v="0"/>
    <n v="0.2"/>
    <n v="0.8"/>
    <n v="0"/>
    <n v="1"/>
    <n v="60"/>
    <n v="1"/>
    <n v="1.6666666666666666E-2"/>
    <n v="1.47"/>
    <n v="0.3"/>
    <n v="0.441"/>
  </r>
  <r>
    <x v="0"/>
    <n v="24"/>
    <x v="3"/>
    <s v="Cold Drink D"/>
    <n v="2"/>
    <x v="0"/>
    <n v="2"/>
    <n v="3"/>
    <n v="4"/>
    <n v="6"/>
    <n v="4"/>
    <n v="2"/>
    <n v="3"/>
    <n v="0.48000000000000009"/>
    <n v="0.2"/>
    <n v="0"/>
    <n v="0"/>
    <n v="0.2"/>
    <n v="0.8"/>
    <n v="0"/>
    <n v="1"/>
    <n v="60"/>
    <n v="1"/>
    <n v="1.6666666666666666E-2"/>
    <n v="1.47"/>
    <n v="0.3"/>
    <n v="0.441"/>
  </r>
  <r>
    <x v="0"/>
    <n v="25"/>
    <x v="3"/>
    <s v="Hot Drink A"/>
    <n v="1.5"/>
    <x v="0"/>
    <n v="1.5"/>
    <n v="3"/>
    <n v="4"/>
    <n v="6"/>
    <n v="4"/>
    <n v="2"/>
    <n v="3"/>
    <n v="0.4"/>
    <n v="0.2"/>
    <n v="0"/>
    <n v="0"/>
    <n v="0"/>
    <n v="1"/>
    <n v="0"/>
    <n v="1"/>
    <n v="40"/>
    <n v="1.5"/>
    <n v="2.5000000000000001E-2"/>
    <n v="1.0250000000000001"/>
    <n v="0.3"/>
    <n v="0.30750000000000005"/>
  </r>
  <r>
    <x v="0"/>
    <n v="26"/>
    <x v="3"/>
    <s v="Hot Drink B"/>
    <n v="1.5"/>
    <x v="0"/>
    <n v="1.5"/>
    <n v="3"/>
    <n v="4"/>
    <n v="6"/>
    <n v="4"/>
    <n v="2"/>
    <n v="3"/>
    <n v="0.44000000000000006"/>
    <n v="0.2"/>
    <n v="0"/>
    <n v="0"/>
    <n v="0.1"/>
    <n v="0.9"/>
    <n v="0"/>
    <n v="1"/>
    <n v="40"/>
    <n v="1.5"/>
    <n v="2.5000000000000001E-2"/>
    <n v="0.9850000000000001"/>
    <n v="0.3"/>
    <n v="0.29550000000000004"/>
  </r>
  <r>
    <x v="1"/>
    <n v="1"/>
    <x v="0"/>
    <s v="Salad A"/>
    <n v="3"/>
    <x v="1"/>
    <n v="4"/>
    <n v="10"/>
    <n v="8.35"/>
    <n v="14.13"/>
    <n v="12.83"/>
    <n v="5.93"/>
    <n v="5.89"/>
    <n v="2.4272000000000005"/>
    <n v="0.2"/>
    <n v="0"/>
    <n v="0"/>
    <n v="0.9"/>
    <n v="0"/>
    <n v="0.1"/>
    <n v="1"/>
    <n v="20"/>
    <n v="3"/>
    <n v="0.05"/>
    <n v="1.0727999999999995"/>
    <n v="0.3"/>
    <n v="0.32183999999999985"/>
  </r>
  <r>
    <x v="1"/>
    <n v="2"/>
    <x v="0"/>
    <s v="Salad B"/>
    <n v="3"/>
    <x v="1"/>
    <n v="4"/>
    <n v="10"/>
    <n v="8.35"/>
    <n v="14.13"/>
    <n v="12.83"/>
    <n v="5.93"/>
    <n v="5.89"/>
    <n v="2.4792000000000005"/>
    <n v="0.2"/>
    <n v="0"/>
    <n v="0.2"/>
    <n v="0.7"/>
    <n v="0"/>
    <n v="0.1"/>
    <n v="0.99999999999999989"/>
    <n v="20"/>
    <n v="3"/>
    <n v="0.05"/>
    <n v="1.0207999999999995"/>
    <n v="0.3"/>
    <n v="0.30623999999999985"/>
  </r>
  <r>
    <x v="1"/>
    <n v="3"/>
    <x v="0"/>
    <s v="Salad C"/>
    <n v="3"/>
    <x v="1"/>
    <n v="4"/>
    <n v="10"/>
    <n v="8.35"/>
    <n v="14.13"/>
    <n v="12.83"/>
    <n v="5.93"/>
    <n v="5.89"/>
    <n v="2.5572000000000004"/>
    <n v="0.2"/>
    <n v="0"/>
    <n v="0.5"/>
    <n v="0.4"/>
    <n v="0"/>
    <n v="0.1"/>
    <n v="1"/>
    <n v="20"/>
    <n v="3"/>
    <n v="0.05"/>
    <n v="0.94279999999999964"/>
    <n v="0.3"/>
    <n v="0.28283999999999987"/>
  </r>
  <r>
    <x v="1"/>
    <n v="4"/>
    <x v="0"/>
    <s v="Soup A"/>
    <n v="2"/>
    <x v="1"/>
    <n v="2.666666666666667"/>
    <n v="10"/>
    <n v="8.35"/>
    <n v="14.13"/>
    <n v="12.83"/>
    <n v="5.93"/>
    <n v="5.89"/>
    <n v="1.7832000000000001"/>
    <n v="0.2"/>
    <n v="0.1"/>
    <n v="0"/>
    <n v="0.4"/>
    <n v="0.1"/>
    <n v="0.4"/>
    <n v="1"/>
    <n v="60"/>
    <n v="1"/>
    <n v="1.6666666666666666E-2"/>
    <n v="0.71680000000000021"/>
    <n v="0.3"/>
    <n v="0.21504000000000006"/>
  </r>
  <r>
    <x v="1"/>
    <n v="5"/>
    <x v="0"/>
    <s v="Soup B"/>
    <n v="2"/>
    <x v="1"/>
    <n v="2.666666666666667"/>
    <n v="10"/>
    <n v="8.35"/>
    <n v="14.13"/>
    <n v="12.83"/>
    <n v="5.93"/>
    <n v="5.89"/>
    <n v="1.974"/>
    <n v="0.2"/>
    <n v="0.1"/>
    <n v="0.2"/>
    <n v="0.3"/>
    <n v="0.1"/>
    <n v="0.3"/>
    <n v="1"/>
    <n v="60"/>
    <n v="1"/>
    <n v="1.6666666666666666E-2"/>
    <n v="0.52600000000000036"/>
    <n v="0.3"/>
    <n v="0.15780000000000011"/>
  </r>
  <r>
    <x v="1"/>
    <n v="6"/>
    <x v="0"/>
    <s v="Pirozhok A"/>
    <n v="1"/>
    <x v="1"/>
    <n v="1.3333333333333335"/>
    <n v="10"/>
    <n v="8.35"/>
    <n v="14.13"/>
    <n v="12.83"/>
    <n v="5.93"/>
    <n v="5.89"/>
    <n v="1.1343000000000001"/>
    <n v="0.1"/>
    <n v="0.1"/>
    <n v="0"/>
    <n v="0.75"/>
    <n v="0.05"/>
    <n v="0.1"/>
    <n v="1"/>
    <n v="30"/>
    <n v="2"/>
    <n v="3.3333333333333333E-2"/>
    <n v="-0.13429999999999992"/>
    <n v="0.3"/>
    <n v="-4.0289999999999972E-2"/>
  </r>
  <r>
    <x v="1"/>
    <n v="7"/>
    <x v="0"/>
    <s v="Pirozhok B"/>
    <n v="1"/>
    <x v="1"/>
    <n v="1.3333333333333335"/>
    <n v="10"/>
    <n v="8.35"/>
    <n v="14.13"/>
    <n v="12.83"/>
    <n v="5.93"/>
    <n v="5.89"/>
    <n v="1.1993"/>
    <n v="0.1"/>
    <n v="0.1"/>
    <n v="0.5"/>
    <n v="0.25"/>
    <n v="0.05"/>
    <n v="0.1"/>
    <n v="1"/>
    <n v="30"/>
    <n v="2"/>
    <n v="3.3333333333333333E-2"/>
    <n v="-0.19929999999999987"/>
    <n v="0.3"/>
    <n v="-5.9789999999999954E-2"/>
  </r>
  <r>
    <x v="1"/>
    <n v="8"/>
    <x v="1"/>
    <s v="Blin A"/>
    <n v="3"/>
    <x v="1"/>
    <n v="4"/>
    <n v="10"/>
    <n v="8.35"/>
    <n v="14.13"/>
    <n v="12.83"/>
    <n v="5.93"/>
    <n v="5.89"/>
    <n v="2.2686000000000002"/>
    <n v="0.2"/>
    <n v="0.1"/>
    <n v="0"/>
    <n v="0.75"/>
    <n v="0.05"/>
    <n v="0.1"/>
    <n v="1"/>
    <n v="15"/>
    <n v="4"/>
    <n v="6.6666666666666666E-2"/>
    <n v="1.0647333333333333"/>
    <n v="0.55000000000000004"/>
    <n v="0.58560333333333336"/>
  </r>
  <r>
    <x v="1"/>
    <n v="9"/>
    <x v="1"/>
    <s v="Blin B"/>
    <n v="3"/>
    <x v="1"/>
    <n v="4"/>
    <n v="10"/>
    <n v="8.35"/>
    <n v="14.13"/>
    <n v="12.83"/>
    <n v="5.93"/>
    <n v="5.89"/>
    <n v="3.1341000000000001"/>
    <n v="0.3"/>
    <n v="0.3"/>
    <n v="0"/>
    <n v="0.55000000000000004"/>
    <n v="0.05"/>
    <n v="0.1"/>
    <n v="1.0000000000000002"/>
    <n v="15"/>
    <n v="4"/>
    <n v="6.6666666666666666E-2"/>
    <n v="0.19923333333333326"/>
    <n v="0.55000000000000004"/>
    <n v="0.10957833333333331"/>
  </r>
  <r>
    <x v="1"/>
    <n v="10"/>
    <x v="1"/>
    <s v="Blin C"/>
    <n v="3"/>
    <x v="1"/>
    <n v="4"/>
    <n v="10"/>
    <n v="8.35"/>
    <n v="14.13"/>
    <n v="12.83"/>
    <n v="5.93"/>
    <n v="5.89"/>
    <n v="3.5003999999999995"/>
    <n v="0.3"/>
    <n v="0.1"/>
    <n v="0.25"/>
    <n v="0.5"/>
    <n v="0.05"/>
    <n v="0.1"/>
    <n v="1"/>
    <n v="15"/>
    <n v="4"/>
    <n v="6.6666666666666666E-2"/>
    <n v="-0.16706666666666614"/>
    <n v="0.55000000000000004"/>
    <n v="-9.1886666666666381E-2"/>
  </r>
  <r>
    <x v="1"/>
    <n v="11"/>
    <x v="1"/>
    <s v="Blin D"/>
    <n v="3"/>
    <x v="1"/>
    <n v="4"/>
    <n v="10"/>
    <n v="8.35"/>
    <n v="14.13"/>
    <n v="12.83"/>
    <n v="5.93"/>
    <n v="5.89"/>
    <n v="2.2830000000000004"/>
    <n v="0.2"/>
    <n v="0.2"/>
    <n v="0.4"/>
    <n v="0.25"/>
    <n v="0.05"/>
    <n v="0.1"/>
    <n v="1.0000000000000002"/>
    <n v="10"/>
    <n v="6"/>
    <n v="0.1"/>
    <n v="0.71699999999999964"/>
    <n v="0.55000000000000004"/>
    <n v="0.39434999999999981"/>
  </r>
  <r>
    <x v="1"/>
    <n v="12"/>
    <x v="1"/>
    <s v="Blin E"/>
    <n v="4"/>
    <x v="1"/>
    <n v="5.3333333333333339"/>
    <n v="10"/>
    <n v="8.35"/>
    <n v="14.13"/>
    <n v="12.83"/>
    <n v="5.93"/>
    <n v="5.89"/>
    <n v="3.5024999999999999"/>
    <n v="0.3"/>
    <n v="0.2"/>
    <n v="0.6"/>
    <n v="0.05"/>
    <n v="0.05"/>
    <n v="0.1"/>
    <n v="1.0000000000000002"/>
    <n v="10"/>
    <n v="6"/>
    <n v="0.1"/>
    <n v="0.83083333333333398"/>
    <n v="0.55000000000000004"/>
    <n v="0.45695833333333374"/>
  </r>
  <r>
    <x v="1"/>
    <n v="13"/>
    <x v="1"/>
    <s v="Blin F"/>
    <n v="4"/>
    <x v="1"/>
    <n v="5.3333333333333339"/>
    <n v="10"/>
    <n v="8.35"/>
    <n v="14.13"/>
    <n v="12.83"/>
    <n v="5.93"/>
    <n v="5.89"/>
    <n v="3.4634999999999998"/>
    <n v="0.3"/>
    <n v="0.2"/>
    <n v="0.5"/>
    <n v="0.15"/>
    <n v="0.05"/>
    <n v="0.1"/>
    <n v="1"/>
    <n v="10"/>
    <n v="6"/>
    <n v="0.1"/>
    <n v="0.86983333333333412"/>
    <n v="0.55000000000000004"/>
    <n v="0.47840833333333382"/>
  </r>
  <r>
    <x v="1"/>
    <n v="14"/>
    <x v="1"/>
    <s v="Veggie Blin A"/>
    <n v="3"/>
    <x v="1"/>
    <n v="4"/>
    <n v="10"/>
    <n v="8.35"/>
    <n v="14.13"/>
    <n v="12.83"/>
    <n v="5.93"/>
    <n v="5.89"/>
    <n v="2.2686000000000002"/>
    <n v="0.2"/>
    <n v="0.1"/>
    <n v="0"/>
    <n v="0.75"/>
    <n v="0.05"/>
    <n v="0.1"/>
    <n v="1"/>
    <n v="15"/>
    <n v="4"/>
    <n v="6.6666666666666666E-2"/>
    <n v="1.0647333333333333"/>
    <n v="0.55000000000000004"/>
    <n v="0.58560333333333336"/>
  </r>
  <r>
    <x v="1"/>
    <n v="15"/>
    <x v="1"/>
    <s v="Fruit Blin B"/>
    <n v="3"/>
    <x v="1"/>
    <n v="4"/>
    <n v="10"/>
    <n v="8.35"/>
    <n v="14.13"/>
    <n v="12.83"/>
    <n v="5.93"/>
    <n v="5.89"/>
    <n v="2.1790000000000003"/>
    <n v="0.2"/>
    <n v="0.2"/>
    <n v="0"/>
    <n v="0.65"/>
    <n v="0.05"/>
    <n v="0.1"/>
    <n v="1.0000000000000002"/>
    <n v="15"/>
    <n v="4"/>
    <n v="6.6666666666666666E-2"/>
    <n v="1.1543333333333332"/>
    <n v="0.55000000000000004"/>
    <n v="0.63488333333333336"/>
  </r>
  <r>
    <x v="1"/>
    <n v="16"/>
    <x v="1"/>
    <s v="Entry A"/>
    <n v="5"/>
    <x v="1"/>
    <n v="6.6666666666666679"/>
    <n v="10"/>
    <n v="8.35"/>
    <n v="14.13"/>
    <n v="12.83"/>
    <n v="5.93"/>
    <n v="5.89"/>
    <n v="3.4194"/>
    <n v="0.3"/>
    <n v="0"/>
    <n v="0.5"/>
    <n v="0.2"/>
    <n v="0"/>
    <n v="0.3"/>
    <n v="1"/>
    <n v="10"/>
    <n v="6"/>
    <n v="0.1"/>
    <n v="2.2472666666666679"/>
    <n v="0.55000000000000004"/>
    <n v="1.2359966666666675"/>
  </r>
  <r>
    <x v="1"/>
    <n v="17"/>
    <x v="1"/>
    <s v="Entry B"/>
    <n v="5"/>
    <x v="1"/>
    <n v="6.6666666666666679"/>
    <n v="10"/>
    <n v="8.35"/>
    <n v="14.13"/>
    <n v="12.83"/>
    <n v="5.93"/>
    <n v="5.89"/>
    <n v="3.4932000000000003"/>
    <n v="0.3"/>
    <n v="0.1"/>
    <n v="0.5"/>
    <n v="0.2"/>
    <n v="0"/>
    <n v="0.2"/>
    <n v="1"/>
    <n v="10"/>
    <n v="6"/>
    <n v="0.1"/>
    <n v="2.1734666666666675"/>
    <n v="0.55000000000000004"/>
    <n v="1.1954066666666672"/>
  </r>
  <r>
    <x v="1"/>
    <n v="18"/>
    <x v="2"/>
    <s v="Cake A"/>
    <n v="3"/>
    <x v="1"/>
    <n v="4"/>
    <n v="10"/>
    <n v="8.35"/>
    <n v="14.13"/>
    <n v="12.83"/>
    <n v="5.93"/>
    <n v="5.89"/>
    <n v="1.4778"/>
    <n v="0.15"/>
    <n v="0.2"/>
    <n v="0"/>
    <n v="0.5"/>
    <n v="0"/>
    <n v="0.3"/>
    <n v="1"/>
    <n v="20"/>
    <n v="3"/>
    <n v="0.05"/>
    <n v="2.0221999999999998"/>
    <n v="0.35"/>
    <n v="0.7077699999999999"/>
  </r>
  <r>
    <x v="1"/>
    <n v="19"/>
    <x v="2"/>
    <s v="Cake B"/>
    <n v="3"/>
    <x v="1"/>
    <n v="4"/>
    <n v="10"/>
    <n v="8.35"/>
    <n v="14.13"/>
    <n v="12.83"/>
    <n v="5.93"/>
    <n v="5.89"/>
    <n v="1.4778"/>
    <n v="0.15"/>
    <n v="0.2"/>
    <n v="0"/>
    <n v="0.5"/>
    <n v="0"/>
    <n v="0.3"/>
    <n v="1"/>
    <n v="20"/>
    <n v="3"/>
    <n v="0.05"/>
    <n v="2.0221999999999998"/>
    <n v="0.35"/>
    <n v="0.7077699999999999"/>
  </r>
  <r>
    <x v="1"/>
    <n v="20"/>
    <x v="2"/>
    <s v="Candy A"/>
    <n v="1.5"/>
    <x v="1"/>
    <n v="2"/>
    <n v="10"/>
    <n v="8.35"/>
    <n v="14.13"/>
    <n v="12.83"/>
    <n v="5.93"/>
    <n v="5.89"/>
    <n v="0.98520000000000008"/>
    <n v="0.1"/>
    <n v="0.2"/>
    <n v="0"/>
    <n v="0.5"/>
    <n v="0"/>
    <n v="0.3"/>
    <n v="1"/>
    <n v="60"/>
    <n v="1"/>
    <n v="1.6666666666666666E-2"/>
    <n v="0.84813333333333329"/>
    <n v="0.35"/>
    <n v="0.29684666666666665"/>
  </r>
  <r>
    <x v="1"/>
    <n v="21"/>
    <x v="3"/>
    <s v="Cold Drink A"/>
    <n v="1.5"/>
    <x v="1"/>
    <n v="2"/>
    <n v="10"/>
    <n v="8.35"/>
    <n v="14.13"/>
    <n v="12.83"/>
    <n v="5.93"/>
    <n v="5.89"/>
    <n v="1.1859999999999999"/>
    <n v="0.2"/>
    <n v="0"/>
    <n v="0"/>
    <n v="0"/>
    <n v="1"/>
    <n v="0"/>
    <n v="1"/>
    <n v="120"/>
    <n v="0.5"/>
    <n v="8.3333333333333332E-3"/>
    <n v="0.73066666666666669"/>
    <n v="0.8"/>
    <n v="0.58453333333333335"/>
  </r>
  <r>
    <x v="1"/>
    <n v="22"/>
    <x v="3"/>
    <s v="Cold Drink B"/>
    <n v="1.5"/>
    <x v="1"/>
    <n v="2"/>
    <n v="10"/>
    <n v="8.35"/>
    <n v="14.13"/>
    <n v="12.83"/>
    <n v="5.93"/>
    <n v="5.89"/>
    <n v="1.1859999999999999"/>
    <n v="0.2"/>
    <n v="0"/>
    <n v="0"/>
    <n v="0"/>
    <n v="1"/>
    <n v="0"/>
    <n v="1"/>
    <n v="120"/>
    <n v="0.5"/>
    <n v="8.3333333333333332E-3"/>
    <n v="0.73066666666666669"/>
    <n v="0.8"/>
    <n v="0.58453333333333335"/>
  </r>
  <r>
    <x v="1"/>
    <n v="23"/>
    <x v="3"/>
    <s v="Cold Drink C"/>
    <n v="2"/>
    <x v="1"/>
    <n v="2.666666666666667"/>
    <n v="10"/>
    <n v="8.35"/>
    <n v="14.13"/>
    <n v="12.83"/>
    <n v="5.93"/>
    <n v="5.89"/>
    <n v="1.4620000000000002"/>
    <n v="0.2"/>
    <n v="0"/>
    <n v="0"/>
    <n v="0.2"/>
    <n v="0.8"/>
    <n v="0"/>
    <n v="1"/>
    <n v="60"/>
    <n v="1"/>
    <n v="1.6666666666666666E-2"/>
    <n v="1.038"/>
    <n v="0.8"/>
    <n v="0.83040000000000003"/>
  </r>
  <r>
    <x v="1"/>
    <n v="24"/>
    <x v="3"/>
    <s v="Cold Drink D"/>
    <n v="2"/>
    <x v="1"/>
    <n v="2.666666666666667"/>
    <n v="10"/>
    <n v="8.35"/>
    <n v="14.13"/>
    <n v="12.83"/>
    <n v="5.93"/>
    <n v="5.89"/>
    <n v="1.4620000000000002"/>
    <n v="0.2"/>
    <n v="0"/>
    <n v="0"/>
    <n v="0.2"/>
    <n v="0.8"/>
    <n v="0"/>
    <n v="1"/>
    <n v="60"/>
    <n v="1"/>
    <n v="1.6666666666666666E-2"/>
    <n v="1.038"/>
    <n v="0.8"/>
    <n v="0.83040000000000003"/>
  </r>
  <r>
    <x v="1"/>
    <n v="25"/>
    <x v="3"/>
    <s v="Hot Drink A"/>
    <n v="1.5"/>
    <x v="1"/>
    <n v="2"/>
    <n v="10"/>
    <n v="8.35"/>
    <n v="14.13"/>
    <n v="12.83"/>
    <n v="5.93"/>
    <n v="5.89"/>
    <n v="1.1859999999999999"/>
    <n v="0.2"/>
    <n v="0"/>
    <n v="0"/>
    <n v="0"/>
    <n v="1"/>
    <n v="0"/>
    <n v="1"/>
    <n v="40"/>
    <n v="1.5"/>
    <n v="2.5000000000000001E-2"/>
    <n v="0.56400000000000006"/>
    <n v="0.8"/>
    <n v="0.45120000000000005"/>
  </r>
  <r>
    <x v="1"/>
    <n v="26"/>
    <x v="3"/>
    <s v="Hot Drink B"/>
    <n v="1.5"/>
    <x v="1"/>
    <n v="2"/>
    <n v="10"/>
    <n v="8.35"/>
    <n v="14.13"/>
    <n v="12.83"/>
    <n v="5.93"/>
    <n v="5.89"/>
    <n v="1.3240000000000001"/>
    <n v="0.2"/>
    <n v="0"/>
    <n v="0"/>
    <n v="0.1"/>
    <n v="0.9"/>
    <n v="0"/>
    <n v="1"/>
    <n v="40"/>
    <n v="1.5"/>
    <n v="2.5000000000000001E-2"/>
    <n v="0.42599999999999993"/>
    <n v="0.8"/>
    <n v="0.34079999999999999"/>
  </r>
  <r>
    <x v="2"/>
    <n v="1"/>
    <x v="0"/>
    <s v="Salad A"/>
    <n v="3"/>
    <x v="2"/>
    <n v="4.2"/>
    <n v="10.5"/>
    <n v="6.79"/>
    <n v="13.56"/>
    <n v="11.34"/>
    <n v="4.5599999999999996"/>
    <n v="5.34"/>
    <n v="2.1480000000000001"/>
    <n v="0.2"/>
    <n v="0"/>
    <n v="0"/>
    <n v="0.9"/>
    <n v="0"/>
    <n v="0.1"/>
    <n v="1"/>
    <n v="20"/>
    <n v="3"/>
    <n v="0.05"/>
    <n v="1.5270000000000001"/>
    <n v="0.55000000000000004"/>
    <n v="0.8398500000000001"/>
  </r>
  <r>
    <x v="2"/>
    <n v="2"/>
    <x v="0"/>
    <s v="Salad B"/>
    <n v="3"/>
    <x v="2"/>
    <n v="4.2"/>
    <n v="10.5"/>
    <n v="6.79"/>
    <n v="13.56"/>
    <n v="11.34"/>
    <n v="4.5599999999999996"/>
    <n v="5.34"/>
    <n v="2.2368000000000001"/>
    <n v="0.2"/>
    <n v="0"/>
    <n v="0.2"/>
    <n v="0.7"/>
    <n v="0"/>
    <n v="0.1"/>
    <n v="0.99999999999999989"/>
    <n v="20"/>
    <n v="3"/>
    <n v="0.05"/>
    <n v="1.4382000000000001"/>
    <n v="0.55000000000000004"/>
    <n v="0.7910100000000001"/>
  </r>
  <r>
    <x v="2"/>
    <n v="3"/>
    <x v="0"/>
    <s v="Salad C"/>
    <n v="3"/>
    <x v="2"/>
    <n v="4.2"/>
    <n v="10.5"/>
    <n v="6.79"/>
    <n v="13.56"/>
    <n v="11.34"/>
    <n v="4.5599999999999996"/>
    <n v="5.34"/>
    <n v="2.3700000000000006"/>
    <n v="0.2"/>
    <n v="0"/>
    <n v="0.5"/>
    <n v="0.4"/>
    <n v="0"/>
    <n v="0.1"/>
    <n v="1"/>
    <n v="20"/>
    <n v="3"/>
    <n v="0.05"/>
    <n v="1.3049999999999997"/>
    <n v="0.55000000000000004"/>
    <n v="0.71774999999999989"/>
  </r>
  <r>
    <x v="2"/>
    <n v="4"/>
    <x v="0"/>
    <s v="Soup A"/>
    <n v="2"/>
    <x v="2"/>
    <n v="2.8000000000000003"/>
    <n v="10.5"/>
    <n v="6.79"/>
    <n v="13.56"/>
    <n v="11.34"/>
    <n v="4.5599999999999996"/>
    <n v="5.34"/>
    <n v="1.5614000000000003"/>
    <n v="0.2"/>
    <n v="0.1"/>
    <n v="0"/>
    <n v="0.4"/>
    <n v="0.1"/>
    <n v="0.4"/>
    <n v="1"/>
    <n v="60"/>
    <n v="1"/>
    <n v="1.6666666666666666E-2"/>
    <n v="1.0635999999999999"/>
    <n v="0.55000000000000004"/>
    <n v="0.58497999999999994"/>
  </r>
  <r>
    <x v="2"/>
    <n v="5"/>
    <x v="0"/>
    <s v="Soup B"/>
    <n v="2"/>
    <x v="2"/>
    <n v="2.8000000000000003"/>
    <n v="10.5"/>
    <n v="6.79"/>
    <n v="13.56"/>
    <n v="11.34"/>
    <n v="4.5599999999999996"/>
    <n v="5.34"/>
    <n v="1.7702"/>
    <n v="0.2"/>
    <n v="0.1"/>
    <n v="0.2"/>
    <n v="0.3"/>
    <n v="0.1"/>
    <n v="0.3"/>
    <n v="1"/>
    <n v="60"/>
    <n v="1"/>
    <n v="1.6666666666666666E-2"/>
    <n v="0.85480000000000023"/>
    <n v="0.55000000000000004"/>
    <n v="0.47014000000000017"/>
  </r>
  <r>
    <x v="2"/>
    <n v="6"/>
    <x v="0"/>
    <s v="Pirozhok A"/>
    <n v="1"/>
    <x v="2"/>
    <n v="1.4000000000000001"/>
    <n v="10.5"/>
    <n v="6.79"/>
    <n v="13.56"/>
    <n v="11.34"/>
    <n v="4.5599999999999996"/>
    <n v="5.34"/>
    <n v="0.99460000000000004"/>
    <n v="0.1"/>
    <n v="0.1"/>
    <n v="0"/>
    <n v="0.75"/>
    <n v="0.05"/>
    <n v="0.1"/>
    <n v="1"/>
    <n v="30"/>
    <n v="2"/>
    <n v="3.3333333333333333E-2"/>
    <n v="5.5400000000000116E-2"/>
    <n v="0.55000000000000004"/>
    <n v="3.0470000000000066E-2"/>
  </r>
  <r>
    <x v="2"/>
    <n v="7"/>
    <x v="0"/>
    <s v="Pirozhok B"/>
    <n v="1"/>
    <x v="2"/>
    <n v="1.4000000000000001"/>
    <n v="10.5"/>
    <n v="6.79"/>
    <n v="13.56"/>
    <n v="11.34"/>
    <n v="4.5599999999999996"/>
    <n v="5.34"/>
    <n v="1.1056000000000001"/>
    <n v="0.1"/>
    <n v="0.1"/>
    <n v="0.5"/>
    <n v="0.25"/>
    <n v="0.05"/>
    <n v="0.1"/>
    <n v="1"/>
    <n v="30"/>
    <n v="2"/>
    <n v="3.3333333333333333E-2"/>
    <n v="-5.5599999999999983E-2"/>
    <n v="0.55000000000000004"/>
    <n v="-3.0579999999999993E-2"/>
  </r>
  <r>
    <x v="2"/>
    <n v="8"/>
    <x v="1"/>
    <s v="Blin A"/>
    <n v="3"/>
    <x v="2"/>
    <n v="4.2"/>
    <n v="10.5"/>
    <n v="6.79"/>
    <n v="13.56"/>
    <n v="11.34"/>
    <n v="4.5599999999999996"/>
    <n v="5.34"/>
    <n v="1.9892000000000001"/>
    <n v="0.2"/>
    <n v="0.1"/>
    <n v="0"/>
    <n v="0.75"/>
    <n v="0.05"/>
    <n v="0.1"/>
    <n v="1"/>
    <n v="15"/>
    <n v="4"/>
    <n v="6.6666666666666666E-2"/>
    <n v="1.5107999999999999"/>
    <n v="0.6"/>
    <n v="0.90647999999999995"/>
  </r>
  <r>
    <x v="2"/>
    <n v="9"/>
    <x v="1"/>
    <s v="Blin B"/>
    <n v="3"/>
    <x v="2"/>
    <n v="4.2"/>
    <n v="10.5"/>
    <n v="6.79"/>
    <n v="13.56"/>
    <n v="11.34"/>
    <n v="4.5599999999999996"/>
    <n v="5.34"/>
    <n v="2.7108000000000003"/>
    <n v="0.3"/>
    <n v="0.3"/>
    <n v="0"/>
    <n v="0.55000000000000004"/>
    <n v="0.05"/>
    <n v="0.1"/>
    <n v="1.0000000000000002"/>
    <n v="15"/>
    <n v="4"/>
    <n v="6.6666666666666666E-2"/>
    <n v="0.7891999999999999"/>
    <n v="0.6"/>
    <n v="0.47351999999999994"/>
  </r>
  <r>
    <x v="2"/>
    <n v="10"/>
    <x v="1"/>
    <s v="Blin C"/>
    <n v="3"/>
    <x v="2"/>
    <n v="4.2"/>
    <n v="10.5"/>
    <n v="6.79"/>
    <n v="13.56"/>
    <n v="11.34"/>
    <n v="4.5599999999999996"/>
    <n v="5.34"/>
    <n v="3.1503000000000001"/>
    <n v="0.3"/>
    <n v="0.1"/>
    <n v="0.25"/>
    <n v="0.5"/>
    <n v="0.05"/>
    <n v="0.1"/>
    <n v="1"/>
    <n v="15"/>
    <n v="4"/>
    <n v="6.6666666666666666E-2"/>
    <n v="0.34970000000000012"/>
    <n v="0.6"/>
    <n v="0.20982000000000006"/>
  </r>
  <r>
    <x v="2"/>
    <n v="11"/>
    <x v="1"/>
    <s v="Blin D"/>
    <n v="3"/>
    <x v="2"/>
    <n v="4.2"/>
    <n v="10.5"/>
    <n v="6.79"/>
    <n v="13.56"/>
    <n v="11.34"/>
    <n v="4.5599999999999996"/>
    <n v="5.34"/>
    <n v="2.0758000000000005"/>
    <n v="0.2"/>
    <n v="0.2"/>
    <n v="0.4"/>
    <n v="0.25"/>
    <n v="0.05"/>
    <n v="0.1"/>
    <n v="1.0000000000000002"/>
    <n v="10"/>
    <n v="6"/>
    <n v="0.1"/>
    <n v="1.0741999999999996"/>
    <n v="0.6"/>
    <n v="0.64451999999999976"/>
  </r>
  <r>
    <x v="2"/>
    <n v="12"/>
    <x v="1"/>
    <s v="Blin E"/>
    <n v="4"/>
    <x v="2"/>
    <n v="5.6000000000000005"/>
    <n v="10.5"/>
    <n v="6.79"/>
    <n v="13.56"/>
    <n v="11.34"/>
    <n v="4.5599999999999996"/>
    <n v="5.34"/>
    <n v="3.2469000000000001"/>
    <n v="0.3"/>
    <n v="0.2"/>
    <n v="0.6"/>
    <n v="0.05"/>
    <n v="0.05"/>
    <n v="0.1"/>
    <n v="1.0000000000000002"/>
    <n v="10"/>
    <n v="6"/>
    <n v="0.1"/>
    <n v="1.3031000000000004"/>
    <n v="0.6"/>
    <n v="0.78186000000000022"/>
  </r>
  <r>
    <x v="2"/>
    <n v="13"/>
    <x v="1"/>
    <s v="Blin F"/>
    <n v="4"/>
    <x v="2"/>
    <n v="5.6000000000000005"/>
    <n v="10.5"/>
    <n v="6.79"/>
    <n v="13.56"/>
    <n v="11.34"/>
    <n v="4.5599999999999996"/>
    <n v="5.34"/>
    <n v="3.1803000000000003"/>
    <n v="0.3"/>
    <n v="0.2"/>
    <n v="0.5"/>
    <n v="0.15"/>
    <n v="0.05"/>
    <n v="0.1"/>
    <n v="1"/>
    <n v="10"/>
    <n v="6"/>
    <n v="0.1"/>
    <n v="1.3697000000000001"/>
    <n v="0.6"/>
    <n v="0.82182000000000011"/>
  </r>
  <r>
    <x v="2"/>
    <n v="14"/>
    <x v="1"/>
    <s v="Veggie Blin A"/>
    <n v="3"/>
    <x v="2"/>
    <n v="4.2"/>
    <n v="10.5"/>
    <n v="6.79"/>
    <n v="13.56"/>
    <n v="11.34"/>
    <n v="4.5599999999999996"/>
    <n v="5.34"/>
    <n v="1.9892000000000001"/>
    <n v="0.2"/>
    <n v="0.1"/>
    <n v="0"/>
    <n v="0.75"/>
    <n v="0.05"/>
    <n v="0.1"/>
    <n v="1"/>
    <n v="15"/>
    <n v="4"/>
    <n v="6.6666666666666666E-2"/>
    <n v="1.5107999999999999"/>
    <n v="0.6"/>
    <n v="0.90647999999999995"/>
  </r>
  <r>
    <x v="2"/>
    <n v="15"/>
    <x v="1"/>
    <s v="Fruit Blin B"/>
    <n v="3"/>
    <x v="2"/>
    <n v="4.2"/>
    <n v="10.5"/>
    <n v="6.79"/>
    <n v="13.56"/>
    <n v="11.34"/>
    <n v="4.5599999999999996"/>
    <n v="5.34"/>
    <n v="1.8982000000000003"/>
    <n v="0.2"/>
    <n v="0.2"/>
    <n v="0"/>
    <n v="0.65"/>
    <n v="0.05"/>
    <n v="0.1"/>
    <n v="1.0000000000000002"/>
    <n v="15"/>
    <n v="4"/>
    <n v="6.6666666666666666E-2"/>
    <n v="1.6018000000000001"/>
    <n v="0.6"/>
    <n v="0.96108000000000005"/>
  </r>
  <r>
    <x v="2"/>
    <n v="16"/>
    <x v="1"/>
    <s v="Entry A"/>
    <n v="5"/>
    <x v="2"/>
    <n v="7.0000000000000009"/>
    <n v="10.5"/>
    <n v="6.79"/>
    <n v="13.56"/>
    <n v="11.34"/>
    <n v="4.5599999999999996"/>
    <n v="5.34"/>
    <n v="3.1949999999999998"/>
    <n v="0.3"/>
    <n v="0"/>
    <n v="0.5"/>
    <n v="0.2"/>
    <n v="0"/>
    <n v="0.3"/>
    <n v="1"/>
    <n v="10"/>
    <n v="6"/>
    <n v="0.1"/>
    <n v="2.7550000000000008"/>
    <n v="0.6"/>
    <n v="1.6530000000000005"/>
  </r>
  <r>
    <x v="2"/>
    <n v="17"/>
    <x v="1"/>
    <s v="Entry B"/>
    <n v="5"/>
    <x v="2"/>
    <n v="7.0000000000000009"/>
    <n v="10.5"/>
    <n v="6.79"/>
    <n v="13.56"/>
    <n v="11.34"/>
    <n v="4.5599999999999996"/>
    <n v="5.34"/>
    <n v="3.2384999999999997"/>
    <n v="0.3"/>
    <n v="0.1"/>
    <n v="0.5"/>
    <n v="0.2"/>
    <n v="0"/>
    <n v="0.2"/>
    <n v="1"/>
    <n v="10"/>
    <n v="6"/>
    <n v="0.1"/>
    <n v="2.7115000000000009"/>
    <n v="0.6"/>
    <n v="1.6269000000000005"/>
  </r>
  <r>
    <x v="2"/>
    <n v="18"/>
    <x v="2"/>
    <s v="Cake A"/>
    <n v="3"/>
    <x v="2"/>
    <n v="4.2"/>
    <n v="10.5"/>
    <n v="6.79"/>
    <n v="13.56"/>
    <n v="11.34"/>
    <n v="4.5599999999999996"/>
    <n v="5.34"/>
    <n v="1.2945"/>
    <n v="0.15"/>
    <n v="0.2"/>
    <n v="0"/>
    <n v="0.5"/>
    <n v="0"/>
    <n v="0.3"/>
    <n v="1"/>
    <n v="20"/>
    <n v="3"/>
    <n v="0.05"/>
    <n v="2.3805000000000001"/>
    <n v="0.4"/>
    <n v="0.95220000000000005"/>
  </r>
  <r>
    <x v="2"/>
    <n v="19"/>
    <x v="2"/>
    <s v="Cake B"/>
    <n v="3"/>
    <x v="2"/>
    <n v="4.2"/>
    <n v="10.5"/>
    <n v="6.79"/>
    <n v="13.56"/>
    <n v="11.34"/>
    <n v="4.5599999999999996"/>
    <n v="5.34"/>
    <n v="1.2945"/>
    <n v="0.15"/>
    <n v="0.2"/>
    <n v="0"/>
    <n v="0.5"/>
    <n v="0"/>
    <n v="0.3"/>
    <n v="1"/>
    <n v="20"/>
    <n v="3"/>
    <n v="0.05"/>
    <n v="2.3805000000000001"/>
    <n v="0.4"/>
    <n v="0.95220000000000005"/>
  </r>
  <r>
    <x v="2"/>
    <n v="20"/>
    <x v="2"/>
    <s v="Candy A"/>
    <n v="1.5"/>
    <x v="2"/>
    <n v="2.1"/>
    <n v="10.5"/>
    <n v="6.79"/>
    <n v="13.56"/>
    <n v="11.34"/>
    <n v="4.5599999999999996"/>
    <n v="5.34"/>
    <n v="0.8630000000000001"/>
    <n v="0.1"/>
    <n v="0.2"/>
    <n v="0"/>
    <n v="0.5"/>
    <n v="0"/>
    <n v="0.3"/>
    <n v="1"/>
    <n v="60"/>
    <n v="1"/>
    <n v="1.6666666666666666E-2"/>
    <n v="1.0620000000000001"/>
    <n v="0.4"/>
    <n v="0.42480000000000007"/>
  </r>
  <r>
    <x v="2"/>
    <n v="21"/>
    <x v="3"/>
    <s v="Cold Drink A"/>
    <n v="1.5"/>
    <x v="2"/>
    <n v="2.1"/>
    <n v="10.5"/>
    <n v="6.79"/>
    <n v="13.56"/>
    <n v="11.34"/>
    <n v="4.5599999999999996"/>
    <n v="5.34"/>
    <n v="0.91199999999999992"/>
    <n v="0.2"/>
    <n v="0"/>
    <n v="0"/>
    <n v="0"/>
    <n v="1"/>
    <n v="0"/>
    <n v="1"/>
    <n v="120"/>
    <n v="0.5"/>
    <n v="8.3333333333333332E-3"/>
    <n v="1.1005000000000003"/>
    <n v="0.8"/>
    <n v="0.88040000000000029"/>
  </r>
  <r>
    <x v="2"/>
    <n v="22"/>
    <x v="3"/>
    <s v="Cold Drink B"/>
    <n v="1.5"/>
    <x v="2"/>
    <n v="2.1"/>
    <n v="10.5"/>
    <n v="6.79"/>
    <n v="13.56"/>
    <n v="11.34"/>
    <n v="4.5599999999999996"/>
    <n v="5.34"/>
    <n v="0.91199999999999992"/>
    <n v="0.2"/>
    <n v="0"/>
    <n v="0"/>
    <n v="0"/>
    <n v="1"/>
    <n v="0"/>
    <n v="1"/>
    <n v="120"/>
    <n v="0.5"/>
    <n v="8.3333333333333332E-3"/>
    <n v="1.1005000000000003"/>
    <n v="0.8"/>
    <n v="0.88040000000000029"/>
  </r>
  <r>
    <x v="2"/>
    <n v="23"/>
    <x v="3"/>
    <s v="Cold Drink C"/>
    <n v="2"/>
    <x v="2"/>
    <n v="2.8000000000000003"/>
    <n v="10.5"/>
    <n v="6.79"/>
    <n v="13.56"/>
    <n v="11.34"/>
    <n v="4.5599999999999996"/>
    <n v="5.34"/>
    <n v="1.1832"/>
    <n v="0.2"/>
    <n v="0"/>
    <n v="0"/>
    <n v="0.2"/>
    <n v="0.8"/>
    <n v="0"/>
    <n v="1"/>
    <n v="60"/>
    <n v="1"/>
    <n v="1.6666666666666666E-2"/>
    <n v="1.4418000000000002"/>
    <n v="0.8"/>
    <n v="1.1534400000000002"/>
  </r>
  <r>
    <x v="2"/>
    <n v="24"/>
    <x v="3"/>
    <s v="Cold Drink D"/>
    <n v="2"/>
    <x v="2"/>
    <n v="2.8000000000000003"/>
    <n v="10.5"/>
    <n v="6.79"/>
    <n v="13.56"/>
    <n v="11.34"/>
    <n v="4.5599999999999996"/>
    <n v="5.34"/>
    <n v="1.1832"/>
    <n v="0.2"/>
    <n v="0"/>
    <n v="0"/>
    <n v="0.2"/>
    <n v="0.8"/>
    <n v="0"/>
    <n v="1"/>
    <n v="60"/>
    <n v="1"/>
    <n v="1.6666666666666666E-2"/>
    <n v="1.4418000000000002"/>
    <n v="0.8"/>
    <n v="1.1534400000000002"/>
  </r>
  <r>
    <x v="2"/>
    <n v="25"/>
    <x v="3"/>
    <s v="Hot Drink A"/>
    <n v="1.5"/>
    <x v="2"/>
    <n v="2.1"/>
    <n v="10.5"/>
    <n v="6.79"/>
    <n v="13.56"/>
    <n v="11.34"/>
    <n v="4.5599999999999996"/>
    <n v="5.34"/>
    <n v="0.91199999999999992"/>
    <n v="0.2"/>
    <n v="0"/>
    <n v="0"/>
    <n v="0"/>
    <n v="1"/>
    <n v="0"/>
    <n v="1"/>
    <n v="40"/>
    <n v="1.5"/>
    <n v="2.5000000000000001E-2"/>
    <n v="0.92550000000000021"/>
    <n v="0.8"/>
    <n v="0.74040000000000017"/>
  </r>
  <r>
    <x v="2"/>
    <n v="26"/>
    <x v="3"/>
    <s v="Hot Drink B"/>
    <n v="1.5"/>
    <x v="2"/>
    <n v="2.1"/>
    <n v="10.5"/>
    <n v="6.79"/>
    <n v="13.56"/>
    <n v="11.34"/>
    <n v="4.5599999999999996"/>
    <n v="5.34"/>
    <n v="1.0476000000000001"/>
    <n v="0.2"/>
    <n v="0"/>
    <n v="0"/>
    <n v="0.1"/>
    <n v="0.9"/>
    <n v="0"/>
    <n v="1"/>
    <n v="40"/>
    <n v="1.5"/>
    <n v="2.5000000000000001E-2"/>
    <n v="0.78990000000000005"/>
    <n v="0.8"/>
    <n v="0.63192000000000004"/>
  </r>
  <r>
    <x v="3"/>
    <n v="1"/>
    <x v="0"/>
    <s v="Salad A"/>
    <n v="3"/>
    <x v="3"/>
    <n v="4.4000000000000004"/>
    <n v="11"/>
    <n v="6.23"/>
    <n v="13.8"/>
    <n v="12.45"/>
    <n v="5.2"/>
    <n v="5.7"/>
    <n v="2.355"/>
    <n v="0.2"/>
    <n v="0"/>
    <n v="0"/>
    <n v="0.9"/>
    <n v="0"/>
    <n v="0.1"/>
    <n v="1"/>
    <n v="20"/>
    <n v="3"/>
    <n v="0.05"/>
    <n v="1.4950000000000003"/>
    <n v="0.4"/>
    <n v="0.5980000000000002"/>
  </r>
  <r>
    <x v="3"/>
    <n v="2"/>
    <x v="0"/>
    <s v="Salad B"/>
    <n v="3"/>
    <x v="3"/>
    <n v="4.4000000000000004"/>
    <n v="11"/>
    <n v="6.23"/>
    <n v="13.8"/>
    <n v="12.45"/>
    <n v="5.2"/>
    <n v="5.7"/>
    <n v="2.4089999999999998"/>
    <n v="0.2"/>
    <n v="0"/>
    <n v="0.2"/>
    <n v="0.7"/>
    <n v="0"/>
    <n v="0.1"/>
    <n v="0.99999999999999989"/>
    <n v="20"/>
    <n v="3"/>
    <n v="0.05"/>
    <n v="1.4410000000000005"/>
    <n v="0.4"/>
    <n v="0.57640000000000025"/>
  </r>
  <r>
    <x v="3"/>
    <n v="3"/>
    <x v="0"/>
    <s v="Salad C"/>
    <n v="3"/>
    <x v="3"/>
    <n v="4.4000000000000004"/>
    <n v="11"/>
    <n v="6.23"/>
    <n v="13.8"/>
    <n v="12.45"/>
    <n v="5.2"/>
    <n v="5.7"/>
    <n v="2.4900000000000002"/>
    <n v="0.2"/>
    <n v="0"/>
    <n v="0.5"/>
    <n v="0.4"/>
    <n v="0"/>
    <n v="0.1"/>
    <n v="1"/>
    <n v="20"/>
    <n v="3"/>
    <n v="0.05"/>
    <n v="1.36"/>
    <n v="0.4"/>
    <n v="0.54400000000000004"/>
  </r>
  <r>
    <x v="3"/>
    <n v="4"/>
    <x v="0"/>
    <s v="Soup A"/>
    <n v="2"/>
    <x v="3"/>
    <n v="2.9333333333333336"/>
    <n v="11"/>
    <n v="6.23"/>
    <n v="13.8"/>
    <n v="12.45"/>
    <n v="5.2"/>
    <n v="5.7"/>
    <n v="1.6806000000000005"/>
    <n v="0.2"/>
    <n v="0.1"/>
    <n v="0"/>
    <n v="0.4"/>
    <n v="0.1"/>
    <n v="0.4"/>
    <n v="1"/>
    <n v="60"/>
    <n v="1"/>
    <n v="1.6666666666666666E-2"/>
    <n v="1.0693999999999997"/>
    <n v="0.4"/>
    <n v="0.42775999999999992"/>
  </r>
  <r>
    <x v="3"/>
    <n v="5"/>
    <x v="0"/>
    <s v="Soup B"/>
    <n v="2"/>
    <x v="3"/>
    <n v="2.9333333333333336"/>
    <n v="11"/>
    <n v="6.23"/>
    <n v="13.8"/>
    <n v="12.45"/>
    <n v="5.2"/>
    <n v="5.7"/>
    <n v="1.8695999999999999"/>
    <n v="0.2"/>
    <n v="0.1"/>
    <n v="0.2"/>
    <n v="0.3"/>
    <n v="0.1"/>
    <n v="0.3"/>
    <n v="1"/>
    <n v="60"/>
    <n v="1"/>
    <n v="1.6666666666666666E-2"/>
    <n v="0.88040000000000029"/>
    <n v="0.4"/>
    <n v="0.35216000000000014"/>
  </r>
  <r>
    <x v="3"/>
    <n v="6"/>
    <x v="0"/>
    <s v="Pirozhok A"/>
    <n v="1"/>
    <x v="3"/>
    <n v="1.4666666666666668"/>
    <n v="11"/>
    <n v="6.23"/>
    <n v="13.8"/>
    <n v="12.45"/>
    <n v="5.2"/>
    <n v="5.7"/>
    <n v="1.0790499999999998"/>
    <n v="0.1"/>
    <n v="0.1"/>
    <n v="0"/>
    <n v="0.75"/>
    <n v="0.05"/>
    <n v="0.1"/>
    <n v="1"/>
    <n v="30"/>
    <n v="2"/>
    <n v="3.3333333333333333E-2"/>
    <n v="2.0950000000000302E-2"/>
    <n v="0.4"/>
    <n v="8.3800000000001217E-3"/>
  </r>
  <r>
    <x v="3"/>
    <n v="7"/>
    <x v="0"/>
    <s v="Pirozhok B"/>
    <n v="1"/>
    <x v="3"/>
    <n v="1.4666666666666668"/>
    <n v="11"/>
    <n v="6.23"/>
    <n v="13.8"/>
    <n v="12.45"/>
    <n v="5.2"/>
    <n v="5.7"/>
    <n v="1.1465500000000002"/>
    <n v="0.1"/>
    <n v="0.1"/>
    <n v="0.5"/>
    <n v="0.25"/>
    <n v="0.05"/>
    <n v="0.1"/>
    <n v="1"/>
    <n v="30"/>
    <n v="2"/>
    <n v="3.3333333333333333E-2"/>
    <n v="-4.6550000000000036E-2"/>
    <n v="0.4"/>
    <n v="-1.8620000000000015E-2"/>
  </r>
  <r>
    <x v="3"/>
    <n v="8"/>
    <x v="1"/>
    <s v="Blin A"/>
    <n v="3"/>
    <x v="3"/>
    <n v="4.4000000000000004"/>
    <n v="11"/>
    <n v="6.23"/>
    <n v="13.8"/>
    <n v="12.45"/>
    <n v="5.2"/>
    <n v="5.7"/>
    <n v="2.1580999999999997"/>
    <n v="0.2"/>
    <n v="0.1"/>
    <n v="0"/>
    <n v="0.75"/>
    <n v="0.05"/>
    <n v="0.1"/>
    <n v="1"/>
    <n v="15"/>
    <n v="4"/>
    <n v="6.6666666666666666E-2"/>
    <n v="1.5085666666666673"/>
    <n v="0.85"/>
    <n v="1.2822816666666672"/>
  </r>
  <r>
    <x v="3"/>
    <n v="9"/>
    <x v="1"/>
    <s v="Blin B"/>
    <n v="3"/>
    <x v="3"/>
    <n v="4.4000000000000004"/>
    <n v="11"/>
    <n v="6.23"/>
    <n v="13.8"/>
    <n v="12.45"/>
    <n v="5.2"/>
    <n v="5.7"/>
    <n v="2.86395"/>
    <n v="0.3"/>
    <n v="0.3"/>
    <n v="0"/>
    <n v="0.55000000000000004"/>
    <n v="0.05"/>
    <n v="0.1"/>
    <n v="1.0000000000000002"/>
    <n v="15"/>
    <n v="4"/>
    <n v="6.6666666666666666E-2"/>
    <n v="0.80271666666666708"/>
    <n v="0.85"/>
    <n v="0.68230916666666697"/>
  </r>
  <r>
    <x v="3"/>
    <n v="10"/>
    <x v="1"/>
    <s v="Blin C"/>
    <n v="3"/>
    <x v="3"/>
    <n v="4.4000000000000004"/>
    <n v="11"/>
    <n v="6.23"/>
    <n v="13.8"/>
    <n v="12.45"/>
    <n v="5.2"/>
    <n v="5.7"/>
    <n v="3.3384"/>
    <n v="0.3"/>
    <n v="0.1"/>
    <n v="0.25"/>
    <n v="0.5"/>
    <n v="0.05"/>
    <n v="0.1"/>
    <n v="1"/>
    <n v="15"/>
    <n v="4"/>
    <n v="6.6666666666666666E-2"/>
    <n v="0.32826666666666704"/>
    <n v="0.85"/>
    <n v="0.27902666666666698"/>
  </r>
  <r>
    <x v="3"/>
    <n v="11"/>
    <x v="1"/>
    <s v="Blin D"/>
    <n v="3"/>
    <x v="3"/>
    <n v="4.4000000000000004"/>
    <n v="11"/>
    <n v="6.23"/>
    <n v="13.8"/>
    <n v="12.45"/>
    <n v="5.2"/>
    <n v="5.7"/>
    <n v="2.1417000000000002"/>
    <n v="0.2"/>
    <n v="0.2"/>
    <n v="0.4"/>
    <n v="0.25"/>
    <n v="0.05"/>
    <n v="0.1"/>
    <n v="1.0000000000000002"/>
    <n v="10"/>
    <n v="6"/>
    <n v="0.1"/>
    <n v="1.1583000000000001"/>
    <n v="0.85"/>
    <n v="0.98455500000000007"/>
  </r>
  <r>
    <x v="3"/>
    <n v="12"/>
    <x v="1"/>
    <s v="Blin E"/>
    <n v="4"/>
    <x v="3"/>
    <n v="5.8666666666666671"/>
    <n v="11"/>
    <n v="6.23"/>
    <n v="13.8"/>
    <n v="12.45"/>
    <n v="5.2"/>
    <n v="5.7"/>
    <n v="3.2935500000000002"/>
    <n v="0.3"/>
    <n v="0.2"/>
    <n v="0.6"/>
    <n v="0.05"/>
    <n v="0.05"/>
    <n v="0.1"/>
    <n v="1.0000000000000002"/>
    <n v="10"/>
    <n v="6"/>
    <n v="0.1"/>
    <n v="1.4731166666666669"/>
    <n v="0.85"/>
    <n v="1.2521491666666669"/>
  </r>
  <r>
    <x v="3"/>
    <n v="13"/>
    <x v="1"/>
    <s v="Blin F"/>
    <n v="4"/>
    <x v="3"/>
    <n v="5.8666666666666671"/>
    <n v="11"/>
    <n v="6.23"/>
    <n v="13.8"/>
    <n v="12.45"/>
    <n v="5.2"/>
    <n v="5.7"/>
    <n v="3.25305"/>
    <n v="0.3"/>
    <n v="0.2"/>
    <n v="0.5"/>
    <n v="0.15"/>
    <n v="0.05"/>
    <n v="0.1"/>
    <n v="1"/>
    <n v="10"/>
    <n v="6"/>
    <n v="0.1"/>
    <n v="1.5136166666666671"/>
    <n v="0.85"/>
    <n v="1.286574166666667"/>
  </r>
  <r>
    <x v="3"/>
    <n v="14"/>
    <x v="1"/>
    <s v="Veggie Blin A"/>
    <n v="3"/>
    <x v="3"/>
    <n v="4.4000000000000004"/>
    <n v="11"/>
    <n v="6.23"/>
    <n v="13.8"/>
    <n v="12.45"/>
    <n v="5.2"/>
    <n v="5.7"/>
    <n v="2.1580999999999997"/>
    <n v="0.2"/>
    <n v="0.1"/>
    <n v="0"/>
    <n v="0.75"/>
    <n v="0.05"/>
    <n v="0.1"/>
    <n v="1"/>
    <n v="15"/>
    <n v="4"/>
    <n v="6.6666666666666666E-2"/>
    <n v="1.5085666666666673"/>
    <n v="0.85"/>
    <n v="1.2822816666666672"/>
  </r>
  <r>
    <x v="3"/>
    <n v="15"/>
    <x v="1"/>
    <s v="Fruit Blin B"/>
    <n v="3"/>
    <x v="3"/>
    <n v="4.4000000000000004"/>
    <n v="11"/>
    <n v="6.23"/>
    <n v="13.8"/>
    <n v="12.45"/>
    <n v="5.2"/>
    <n v="5.7"/>
    <n v="2.0337000000000001"/>
    <n v="0.2"/>
    <n v="0.2"/>
    <n v="0"/>
    <n v="0.65"/>
    <n v="0.05"/>
    <n v="0.1"/>
    <n v="1.0000000000000002"/>
    <n v="15"/>
    <n v="4"/>
    <n v="6.6666666666666666E-2"/>
    <n v="1.6329666666666669"/>
    <n v="0.85"/>
    <n v="1.3880216666666669"/>
  </r>
  <r>
    <x v="3"/>
    <n v="16"/>
    <x v="1"/>
    <s v="Entry A"/>
    <n v="5"/>
    <x v="3"/>
    <n v="7.3333333333333339"/>
    <n v="11"/>
    <n v="6.23"/>
    <n v="13.8"/>
    <n v="12.45"/>
    <n v="5.2"/>
    <n v="5.7"/>
    <n v="3.3300000000000005"/>
    <n v="0.3"/>
    <n v="0"/>
    <n v="0.5"/>
    <n v="0.2"/>
    <n v="0"/>
    <n v="0.3"/>
    <n v="1"/>
    <n v="10"/>
    <n v="6"/>
    <n v="0.1"/>
    <n v="2.9033333333333338"/>
    <n v="0.85"/>
    <n v="2.4678333333333335"/>
  </r>
  <r>
    <x v="3"/>
    <n v="17"/>
    <x v="1"/>
    <s v="Entry B"/>
    <n v="5"/>
    <x v="3"/>
    <n v="7.3333333333333339"/>
    <n v="11"/>
    <n v="6.23"/>
    <n v="13.8"/>
    <n v="12.45"/>
    <n v="5.2"/>
    <n v="5.7"/>
    <n v="3.3459000000000008"/>
    <n v="0.3"/>
    <n v="0.1"/>
    <n v="0.5"/>
    <n v="0.2"/>
    <n v="0"/>
    <n v="0.2"/>
    <n v="1"/>
    <n v="10"/>
    <n v="6"/>
    <n v="0.1"/>
    <n v="2.8874333333333331"/>
    <n v="0.85"/>
    <n v="2.4543183333333332"/>
  </r>
  <r>
    <x v="3"/>
    <n v="18"/>
    <x v="2"/>
    <s v="Cake A"/>
    <n v="3"/>
    <x v="3"/>
    <n v="4.4000000000000004"/>
    <n v="11"/>
    <n v="6.23"/>
    <n v="13.8"/>
    <n v="12.45"/>
    <n v="5.2"/>
    <n v="5.7"/>
    <n v="1.3771500000000001"/>
    <n v="0.15"/>
    <n v="0.2"/>
    <n v="0"/>
    <n v="0.5"/>
    <n v="0"/>
    <n v="0.3"/>
    <n v="1"/>
    <n v="20"/>
    <n v="3"/>
    <n v="0.05"/>
    <n v="2.4728500000000002"/>
    <n v="0.55000000000000004"/>
    <n v="1.3600675000000002"/>
  </r>
  <r>
    <x v="3"/>
    <n v="19"/>
    <x v="2"/>
    <s v="Cake B"/>
    <n v="3"/>
    <x v="3"/>
    <n v="4.4000000000000004"/>
    <n v="11"/>
    <n v="6.23"/>
    <n v="13.8"/>
    <n v="12.45"/>
    <n v="5.2"/>
    <n v="5.7"/>
    <n v="1.3771500000000001"/>
    <n v="0.15"/>
    <n v="0.2"/>
    <n v="0"/>
    <n v="0.5"/>
    <n v="0"/>
    <n v="0.3"/>
    <n v="1"/>
    <n v="20"/>
    <n v="3"/>
    <n v="0.05"/>
    <n v="2.4728500000000002"/>
    <n v="0.55000000000000004"/>
    <n v="1.3600675000000002"/>
  </r>
  <r>
    <x v="3"/>
    <n v="20"/>
    <x v="2"/>
    <s v="Candy A"/>
    <n v="1.5"/>
    <x v="3"/>
    <n v="2.2000000000000002"/>
    <n v="11"/>
    <n v="6.23"/>
    <n v="13.8"/>
    <n v="12.45"/>
    <n v="5.2"/>
    <n v="5.7"/>
    <n v="0.91810000000000014"/>
    <n v="0.1"/>
    <n v="0.2"/>
    <n v="0"/>
    <n v="0.5"/>
    <n v="0"/>
    <n v="0.3"/>
    <n v="1"/>
    <n v="60"/>
    <n v="1"/>
    <n v="1.6666666666666666E-2"/>
    <n v="1.0985666666666667"/>
    <n v="0.55000000000000004"/>
    <n v="0.6042116666666667"/>
  </r>
  <r>
    <x v="3"/>
    <n v="21"/>
    <x v="3"/>
    <s v="Cold Drink A"/>
    <n v="1.5"/>
    <x v="3"/>
    <n v="2.2000000000000002"/>
    <n v="11"/>
    <n v="6.23"/>
    <n v="13.8"/>
    <n v="12.45"/>
    <n v="5.2"/>
    <n v="5.7"/>
    <n v="1.04"/>
    <n v="0.2"/>
    <n v="0"/>
    <n v="0"/>
    <n v="0"/>
    <n v="1"/>
    <n v="0"/>
    <n v="1"/>
    <n v="120"/>
    <n v="0.5"/>
    <n v="8.3333333333333332E-3"/>
    <n v="1.0683333333333336"/>
    <n v="0.75"/>
    <n v="0.80125000000000024"/>
  </r>
  <r>
    <x v="3"/>
    <n v="22"/>
    <x v="3"/>
    <s v="Cold Drink B"/>
    <n v="1.5"/>
    <x v="3"/>
    <n v="2.2000000000000002"/>
    <n v="11"/>
    <n v="6.23"/>
    <n v="13.8"/>
    <n v="12.45"/>
    <n v="5.2"/>
    <n v="5.7"/>
    <n v="1.04"/>
    <n v="0.2"/>
    <n v="0"/>
    <n v="0"/>
    <n v="0"/>
    <n v="1"/>
    <n v="0"/>
    <n v="1"/>
    <n v="120"/>
    <n v="0.5"/>
    <n v="8.3333333333333332E-3"/>
    <n v="1.0683333333333336"/>
    <n v="0.75"/>
    <n v="0.80125000000000024"/>
  </r>
  <r>
    <x v="3"/>
    <n v="23"/>
    <x v="3"/>
    <s v="Cold Drink C"/>
    <n v="2"/>
    <x v="3"/>
    <n v="2.9333333333333336"/>
    <n v="11"/>
    <n v="6.23"/>
    <n v="13.8"/>
    <n v="12.45"/>
    <n v="5.2"/>
    <n v="5.7"/>
    <n v="1.33"/>
    <n v="0.2"/>
    <n v="0"/>
    <n v="0"/>
    <n v="0.2"/>
    <n v="0.8"/>
    <n v="0"/>
    <n v="1"/>
    <n v="60"/>
    <n v="1"/>
    <n v="1.6666666666666666E-2"/>
    <n v="1.4200000000000002"/>
    <n v="0.75"/>
    <n v="1.0650000000000002"/>
  </r>
  <r>
    <x v="3"/>
    <n v="24"/>
    <x v="3"/>
    <s v="Cold Drink D"/>
    <n v="2"/>
    <x v="3"/>
    <n v="2.9333333333333336"/>
    <n v="11"/>
    <n v="6.23"/>
    <n v="13.8"/>
    <n v="12.45"/>
    <n v="5.2"/>
    <n v="5.7"/>
    <n v="1.33"/>
    <n v="0.2"/>
    <n v="0"/>
    <n v="0"/>
    <n v="0.2"/>
    <n v="0.8"/>
    <n v="0"/>
    <n v="1"/>
    <n v="60"/>
    <n v="1"/>
    <n v="1.6666666666666666E-2"/>
    <n v="1.4200000000000002"/>
    <n v="0.75"/>
    <n v="1.0650000000000002"/>
  </r>
  <r>
    <x v="3"/>
    <n v="25"/>
    <x v="3"/>
    <s v="Hot Drink A"/>
    <n v="1.5"/>
    <x v="3"/>
    <n v="2.2000000000000002"/>
    <n v="11"/>
    <n v="6.23"/>
    <n v="13.8"/>
    <n v="12.45"/>
    <n v="5.2"/>
    <n v="5.7"/>
    <n v="1.04"/>
    <n v="0.2"/>
    <n v="0"/>
    <n v="0"/>
    <n v="0"/>
    <n v="1"/>
    <n v="0"/>
    <n v="1"/>
    <n v="40"/>
    <n v="1.5"/>
    <n v="2.5000000000000001E-2"/>
    <n v="0.88500000000000012"/>
    <n v="0.75"/>
    <n v="0.66375000000000006"/>
  </r>
  <r>
    <x v="3"/>
    <n v="26"/>
    <x v="3"/>
    <s v="Hot Drink B"/>
    <n v="1.5"/>
    <x v="3"/>
    <n v="2.2000000000000002"/>
    <n v="11"/>
    <n v="6.23"/>
    <n v="13.8"/>
    <n v="12.45"/>
    <n v="5.2"/>
    <n v="5.7"/>
    <n v="1.1850000000000003"/>
    <n v="0.2"/>
    <n v="0"/>
    <n v="0"/>
    <n v="0.1"/>
    <n v="0.9"/>
    <n v="0"/>
    <n v="1"/>
    <n v="40"/>
    <n v="1.5"/>
    <n v="2.5000000000000001E-2"/>
    <n v="0.73999999999999988"/>
    <n v="0.75"/>
    <n v="0.55499999999999994"/>
  </r>
  <r>
    <x v="4"/>
    <n v="1"/>
    <x v="0"/>
    <s v="Salad A"/>
    <n v="3"/>
    <x v="4"/>
    <n v="3.6000000000000005"/>
    <n v="9"/>
    <n v="14.56"/>
    <n v="21.88"/>
    <n v="15.54"/>
    <n v="9.83"/>
    <n v="10.78"/>
    <n v="3.0127999999999999"/>
    <n v="0.2"/>
    <n v="0"/>
    <n v="0"/>
    <n v="0.9"/>
    <n v="0"/>
    <n v="0.1"/>
    <n v="1"/>
    <n v="20"/>
    <n v="3"/>
    <n v="0.05"/>
    <n v="0.1372000000000006"/>
    <n v="0.55000000000000004"/>
    <n v="7.5460000000000332E-2"/>
  </r>
  <r>
    <x v="4"/>
    <n v="2"/>
    <x v="0"/>
    <s v="Salad B"/>
    <n v="3"/>
    <x v="4"/>
    <n v="3.6000000000000005"/>
    <n v="9"/>
    <n v="14.56"/>
    <n v="21.88"/>
    <n v="15.54"/>
    <n v="9.83"/>
    <n v="10.78"/>
    <n v="3.2663999999999995"/>
    <n v="0.2"/>
    <n v="0"/>
    <n v="0.2"/>
    <n v="0.7"/>
    <n v="0"/>
    <n v="0.1"/>
    <n v="0.99999999999999989"/>
    <n v="20"/>
    <n v="3"/>
    <n v="0.05"/>
    <n v="-0.116399999999999"/>
    <n v="0.55000000000000004"/>
    <n v="-6.4019999999999452E-2"/>
  </r>
  <r>
    <x v="4"/>
    <n v="3"/>
    <x v="0"/>
    <s v="Salad C"/>
    <n v="3"/>
    <x v="4"/>
    <n v="3.6000000000000005"/>
    <n v="9"/>
    <n v="14.56"/>
    <n v="21.88"/>
    <n v="15.54"/>
    <n v="9.83"/>
    <n v="10.78"/>
    <n v="3.6467999999999998"/>
    <n v="0.2"/>
    <n v="0"/>
    <n v="0.5"/>
    <n v="0.4"/>
    <n v="0"/>
    <n v="0.1"/>
    <n v="1"/>
    <n v="20"/>
    <n v="3"/>
    <n v="0.05"/>
    <n v="-0.4967999999999993"/>
    <n v="0.55000000000000004"/>
    <n v="-0.27323999999999965"/>
  </r>
  <r>
    <x v="4"/>
    <n v="4"/>
    <x v="0"/>
    <s v="Soup A"/>
    <n v="2"/>
    <x v="4"/>
    <n v="2.4000000000000004"/>
    <n v="9"/>
    <n v="14.56"/>
    <n v="21.88"/>
    <n v="15.54"/>
    <n v="9.83"/>
    <n v="10.78"/>
    <n v="2.5934000000000008"/>
    <n v="0.2"/>
    <n v="0.1"/>
    <n v="0"/>
    <n v="0.4"/>
    <n v="0.1"/>
    <n v="0.4"/>
    <n v="1"/>
    <n v="60"/>
    <n v="1"/>
    <n v="1.6666666666666666E-2"/>
    <n v="-0.34340000000000048"/>
    <n v="0.55000000000000004"/>
    <n v="-0.18887000000000029"/>
  </r>
  <r>
    <x v="4"/>
    <n v="5"/>
    <x v="0"/>
    <s v="Soup B"/>
    <n v="2"/>
    <x v="4"/>
    <n v="2.4000000000000004"/>
    <n v="9"/>
    <n v="14.56"/>
    <n v="21.88"/>
    <n v="15.54"/>
    <n v="9.83"/>
    <n v="10.78"/>
    <n v="2.9422000000000001"/>
    <n v="0.2"/>
    <n v="0.1"/>
    <n v="0.2"/>
    <n v="0.3"/>
    <n v="0.1"/>
    <n v="0.3"/>
    <n v="1"/>
    <n v="60"/>
    <n v="1"/>
    <n v="1.6666666666666666E-2"/>
    <n v="-0.69219999999999982"/>
    <n v="0.55000000000000004"/>
    <n v="-0.38070999999999994"/>
  </r>
  <r>
    <x v="4"/>
    <n v="6"/>
    <x v="0"/>
    <s v="Pirozhok A"/>
    <n v="1"/>
    <x v="4"/>
    <n v="1.2000000000000002"/>
    <n v="9"/>
    <n v="14.56"/>
    <n v="21.88"/>
    <n v="15.54"/>
    <n v="9.83"/>
    <n v="10.78"/>
    <n v="1.4680499999999999"/>
    <n v="0.1"/>
    <n v="0.1"/>
    <n v="0"/>
    <n v="0.75"/>
    <n v="0.05"/>
    <n v="0.1"/>
    <n v="1"/>
    <n v="30"/>
    <n v="2"/>
    <n v="3.3333333333333333E-2"/>
    <n v="-0.56804999999999972"/>
    <n v="0.55000000000000004"/>
    <n v="-0.31242749999999986"/>
  </r>
  <r>
    <x v="4"/>
    <n v="7"/>
    <x v="0"/>
    <s v="Pirozhok B"/>
    <n v="1"/>
    <x v="4"/>
    <n v="1.2000000000000002"/>
    <n v="9"/>
    <n v="14.56"/>
    <n v="21.88"/>
    <n v="15.54"/>
    <n v="9.83"/>
    <n v="10.78"/>
    <n v="1.7850499999999998"/>
    <n v="0.1"/>
    <n v="0.1"/>
    <n v="0.5"/>
    <n v="0.25"/>
    <n v="0.05"/>
    <n v="0.1"/>
    <n v="1"/>
    <n v="30"/>
    <n v="2"/>
    <n v="3.3333333333333333E-2"/>
    <n v="-0.88504999999999967"/>
    <n v="0.55000000000000004"/>
    <n v="-0.48677749999999986"/>
  </r>
  <r>
    <x v="4"/>
    <n v="8"/>
    <x v="1"/>
    <s v="Blin A"/>
    <n v="3"/>
    <x v="4"/>
    <n v="3.6000000000000005"/>
    <n v="9"/>
    <n v="14.56"/>
    <n v="21.88"/>
    <n v="15.54"/>
    <n v="9.83"/>
    <n v="10.78"/>
    <n v="2.9360999999999997"/>
    <n v="0.2"/>
    <n v="0.1"/>
    <n v="0"/>
    <n v="0.75"/>
    <n v="0.05"/>
    <n v="0.1"/>
    <n v="1"/>
    <n v="15"/>
    <n v="4"/>
    <n v="6.6666666666666666E-2"/>
    <n v="6.3900000000000845E-2"/>
    <n v="0.9"/>
    <n v="5.7510000000000762E-2"/>
  </r>
  <r>
    <x v="4"/>
    <n v="9"/>
    <x v="1"/>
    <s v="Blin B"/>
    <n v="3"/>
    <x v="4"/>
    <n v="3.6000000000000005"/>
    <n v="9"/>
    <n v="14.56"/>
    <n v="21.88"/>
    <n v="15.54"/>
    <n v="9.83"/>
    <n v="10.78"/>
    <n v="4.3453499999999998"/>
    <n v="0.3"/>
    <n v="0.3"/>
    <n v="0"/>
    <n v="0.55000000000000004"/>
    <n v="0.05"/>
    <n v="0.1"/>
    <n v="1.0000000000000002"/>
    <n v="15"/>
    <n v="4"/>
    <n v="6.6666666666666666E-2"/>
    <n v="-1.3453499999999994"/>
    <n v="0.9"/>
    <n v="-1.2108149999999995"/>
  </r>
  <r>
    <x v="4"/>
    <n v="10"/>
    <x v="1"/>
    <s v="Blin C"/>
    <n v="3"/>
    <x v="4"/>
    <n v="3.6000000000000005"/>
    <n v="9"/>
    <n v="14.56"/>
    <n v="21.88"/>
    <n v="15.54"/>
    <n v="9.83"/>
    <n v="10.78"/>
    <n v="4.8796499999999998"/>
    <n v="0.3"/>
    <n v="0.1"/>
    <n v="0.25"/>
    <n v="0.5"/>
    <n v="0.05"/>
    <n v="0.1"/>
    <n v="1"/>
    <n v="15"/>
    <n v="4"/>
    <n v="6.6666666666666666E-2"/>
    <n v="-1.8796499999999994"/>
    <n v="0.9"/>
    <n v="-1.6916849999999994"/>
  </r>
  <r>
    <x v="4"/>
    <n v="11"/>
    <x v="1"/>
    <s v="Blin D"/>
    <n v="3"/>
    <x v="4"/>
    <n v="3.6000000000000005"/>
    <n v="9"/>
    <n v="14.56"/>
    <n v="21.88"/>
    <n v="15.54"/>
    <n v="9.83"/>
    <n v="10.78"/>
    <n v="3.4237000000000002"/>
    <n v="0.2"/>
    <n v="0.2"/>
    <n v="0.4"/>
    <n v="0.25"/>
    <n v="0.05"/>
    <n v="0.1"/>
    <n v="1.0000000000000002"/>
    <n v="10"/>
    <n v="6"/>
    <n v="0.1"/>
    <n v="-0.72369999999999968"/>
    <n v="0.9"/>
    <n v="-0.65132999999999974"/>
  </r>
  <r>
    <x v="4"/>
    <n v="12"/>
    <x v="1"/>
    <s v="Blin E"/>
    <n v="4"/>
    <x v="4"/>
    <n v="4.8000000000000007"/>
    <n v="9"/>
    <n v="14.56"/>
    <n v="21.88"/>
    <n v="15.54"/>
    <n v="9.83"/>
    <n v="10.78"/>
    <n v="5.5159499999999992"/>
    <n v="0.3"/>
    <n v="0.2"/>
    <n v="0.6"/>
    <n v="0.05"/>
    <n v="0.05"/>
    <n v="0.1"/>
    <n v="1.0000000000000002"/>
    <n v="10"/>
    <n v="6"/>
    <n v="0.1"/>
    <n v="-1.6159499999999984"/>
    <n v="0.9"/>
    <n v="-1.4543549999999987"/>
  </r>
  <r>
    <x v="4"/>
    <n v="13"/>
    <x v="1"/>
    <s v="Blin F"/>
    <n v="4"/>
    <x v="4"/>
    <n v="4.8000000000000007"/>
    <n v="9"/>
    <n v="14.56"/>
    <n v="21.88"/>
    <n v="15.54"/>
    <n v="9.83"/>
    <n v="10.78"/>
    <n v="5.3257499999999993"/>
    <n v="0.3"/>
    <n v="0.2"/>
    <n v="0.5"/>
    <n v="0.15"/>
    <n v="0.05"/>
    <n v="0.1"/>
    <n v="1"/>
    <n v="10"/>
    <n v="6"/>
    <n v="0.1"/>
    <n v="-1.4257499999999985"/>
    <n v="0.9"/>
    <n v="-1.2831749999999986"/>
  </r>
  <r>
    <x v="4"/>
    <n v="14"/>
    <x v="1"/>
    <s v="Veggie Blin A"/>
    <n v="3"/>
    <x v="4"/>
    <n v="3.6000000000000005"/>
    <n v="9"/>
    <n v="14.56"/>
    <n v="21.88"/>
    <n v="15.54"/>
    <n v="9.83"/>
    <n v="10.78"/>
    <n v="2.9360999999999997"/>
    <n v="0.2"/>
    <n v="0.1"/>
    <n v="0"/>
    <n v="0.75"/>
    <n v="0.05"/>
    <n v="0.1"/>
    <n v="1"/>
    <n v="15"/>
    <n v="4"/>
    <n v="6.6666666666666666E-2"/>
    <n v="6.3900000000000845E-2"/>
    <n v="0.9"/>
    <n v="5.7510000000000762E-2"/>
  </r>
  <r>
    <x v="4"/>
    <n v="15"/>
    <x v="1"/>
    <s v="Fruit Blin B"/>
    <n v="3"/>
    <x v="4"/>
    <n v="3.6000000000000005"/>
    <n v="9"/>
    <n v="14.56"/>
    <n v="21.88"/>
    <n v="15.54"/>
    <n v="9.83"/>
    <n v="10.78"/>
    <n v="2.9165000000000001"/>
    <n v="0.2"/>
    <n v="0.2"/>
    <n v="0"/>
    <n v="0.65"/>
    <n v="0.05"/>
    <n v="0.1"/>
    <n v="1.0000000000000002"/>
    <n v="15"/>
    <n v="4"/>
    <n v="6.6666666666666666E-2"/>
    <n v="8.3500000000000463E-2"/>
    <n v="0.9"/>
    <n v="7.5150000000000425E-2"/>
  </r>
  <r>
    <x v="4"/>
    <n v="16"/>
    <x v="1"/>
    <s v="Entry A"/>
    <n v="5"/>
    <x v="4"/>
    <n v="6.0000000000000009"/>
    <n v="9"/>
    <n v="14.56"/>
    <n v="21.88"/>
    <n v="15.54"/>
    <n v="9.83"/>
    <n v="10.78"/>
    <n v="5.1845999999999997"/>
    <n v="0.3"/>
    <n v="0"/>
    <n v="0.5"/>
    <n v="0.2"/>
    <n v="0"/>
    <n v="0.3"/>
    <n v="1"/>
    <n v="10"/>
    <n v="6"/>
    <n v="0.1"/>
    <n v="-8.4599999999998787E-2"/>
    <n v="0.9"/>
    <n v="-7.6139999999998917E-2"/>
  </r>
  <r>
    <x v="4"/>
    <n v="17"/>
    <x v="1"/>
    <s v="Entry B"/>
    <n v="5"/>
    <x v="4"/>
    <n v="6.0000000000000009"/>
    <n v="9"/>
    <n v="14.56"/>
    <n v="21.88"/>
    <n v="15.54"/>
    <n v="9.83"/>
    <n v="10.78"/>
    <n v="5.298"/>
    <n v="0.3"/>
    <n v="0.1"/>
    <n v="0.5"/>
    <n v="0.2"/>
    <n v="0"/>
    <n v="0.2"/>
    <n v="1"/>
    <n v="10"/>
    <n v="6"/>
    <n v="0.1"/>
    <n v="-0.19799999999999918"/>
    <n v="0.9"/>
    <n v="-0.17819999999999928"/>
  </r>
  <r>
    <x v="4"/>
    <n v="18"/>
    <x v="2"/>
    <s v="Cake A"/>
    <n v="3"/>
    <x v="4"/>
    <n v="3.6000000000000005"/>
    <n v="9"/>
    <n v="14.56"/>
    <n v="21.88"/>
    <n v="15.54"/>
    <n v="9.83"/>
    <n v="10.78"/>
    <n v="2.0874000000000001"/>
    <n v="0.15"/>
    <n v="0.2"/>
    <n v="0"/>
    <n v="0.5"/>
    <n v="0"/>
    <n v="0.3"/>
    <n v="1"/>
    <n v="20"/>
    <n v="3"/>
    <n v="0.05"/>
    <n v="1.0626000000000004"/>
    <n v="0.7"/>
    <n v="0.74382000000000026"/>
  </r>
  <r>
    <x v="4"/>
    <n v="19"/>
    <x v="2"/>
    <s v="Cake B"/>
    <n v="3"/>
    <x v="4"/>
    <n v="3.6000000000000005"/>
    <n v="9"/>
    <n v="14.56"/>
    <n v="21.88"/>
    <n v="15.54"/>
    <n v="9.83"/>
    <n v="10.78"/>
    <n v="2.0874000000000001"/>
    <n v="0.15"/>
    <n v="0.2"/>
    <n v="0"/>
    <n v="0.5"/>
    <n v="0"/>
    <n v="0.3"/>
    <n v="1"/>
    <n v="20"/>
    <n v="3"/>
    <n v="0.05"/>
    <n v="1.0626000000000004"/>
    <n v="0.7"/>
    <n v="0.74382000000000026"/>
  </r>
  <r>
    <x v="4"/>
    <n v="20"/>
    <x v="2"/>
    <s v="Candy A"/>
    <n v="1.5"/>
    <x v="4"/>
    <n v="1.8000000000000003"/>
    <n v="9"/>
    <n v="14.56"/>
    <n v="21.88"/>
    <n v="15.54"/>
    <n v="9.83"/>
    <n v="10.78"/>
    <n v="1.3916000000000002"/>
    <n v="0.1"/>
    <n v="0.2"/>
    <n v="0"/>
    <n v="0.5"/>
    <n v="0"/>
    <n v="0.3"/>
    <n v="1"/>
    <n v="60"/>
    <n v="1"/>
    <n v="1.6666666666666666E-2"/>
    <n v="0.25840000000000007"/>
    <n v="0.7"/>
    <n v="0.18088000000000004"/>
  </r>
  <r>
    <x v="4"/>
    <n v="21"/>
    <x v="3"/>
    <s v="Cold Drink A"/>
    <n v="1.5"/>
    <x v="4"/>
    <n v="1.8000000000000003"/>
    <n v="9"/>
    <n v="14.56"/>
    <n v="21.88"/>
    <n v="15.54"/>
    <n v="9.83"/>
    <n v="10.78"/>
    <n v="1.9660000000000002"/>
    <n v="0.2"/>
    <n v="0"/>
    <n v="0"/>
    <n v="0"/>
    <n v="1"/>
    <n v="0"/>
    <n v="1"/>
    <n v="120"/>
    <n v="0.5"/>
    <n v="8.3333333333333332E-3"/>
    <n v="-0.24099999999999994"/>
    <n v="0.9"/>
    <n v="-0.21689999999999995"/>
  </r>
  <r>
    <x v="4"/>
    <n v="22"/>
    <x v="3"/>
    <s v="Cold Drink B"/>
    <n v="1.5"/>
    <x v="4"/>
    <n v="1.8000000000000003"/>
    <n v="9"/>
    <n v="14.56"/>
    <n v="21.88"/>
    <n v="15.54"/>
    <n v="9.83"/>
    <n v="10.78"/>
    <n v="1.9660000000000002"/>
    <n v="0.2"/>
    <n v="0"/>
    <n v="0"/>
    <n v="0"/>
    <n v="1"/>
    <n v="0"/>
    <n v="1"/>
    <n v="120"/>
    <n v="0.5"/>
    <n v="8.3333333333333332E-3"/>
    <n v="-0.24099999999999994"/>
    <n v="0.9"/>
    <n v="-0.21689999999999995"/>
  </r>
  <r>
    <x v="4"/>
    <n v="23"/>
    <x v="3"/>
    <s v="Cold Drink C"/>
    <n v="2"/>
    <x v="4"/>
    <n v="2.4000000000000004"/>
    <n v="9"/>
    <n v="14.56"/>
    <n v="21.88"/>
    <n v="15.54"/>
    <n v="9.83"/>
    <n v="10.78"/>
    <n v="2.1944000000000004"/>
    <n v="0.2"/>
    <n v="0"/>
    <n v="0"/>
    <n v="0.2"/>
    <n v="0.8"/>
    <n v="0"/>
    <n v="1"/>
    <n v="60"/>
    <n v="1"/>
    <n v="1.6666666666666666E-2"/>
    <n v="5.5600000000000011E-2"/>
    <n v="0.9"/>
    <n v="5.0040000000000008E-2"/>
  </r>
  <r>
    <x v="4"/>
    <n v="24"/>
    <x v="3"/>
    <s v="Cold Drink D"/>
    <n v="2"/>
    <x v="4"/>
    <n v="2.4000000000000004"/>
    <n v="9"/>
    <n v="14.56"/>
    <n v="21.88"/>
    <n v="15.54"/>
    <n v="9.83"/>
    <n v="10.78"/>
    <n v="2.1944000000000004"/>
    <n v="0.2"/>
    <n v="0"/>
    <n v="0"/>
    <n v="0.2"/>
    <n v="0.8"/>
    <n v="0"/>
    <n v="1"/>
    <n v="60"/>
    <n v="1"/>
    <n v="1.6666666666666666E-2"/>
    <n v="5.5600000000000011E-2"/>
    <n v="0.9"/>
    <n v="5.0040000000000008E-2"/>
  </r>
  <r>
    <x v="4"/>
    <n v="25"/>
    <x v="3"/>
    <s v="Hot Drink A"/>
    <n v="1.5"/>
    <x v="4"/>
    <n v="1.8000000000000003"/>
    <n v="9"/>
    <n v="14.56"/>
    <n v="21.88"/>
    <n v="15.54"/>
    <n v="9.83"/>
    <n v="10.78"/>
    <n v="1.9660000000000002"/>
    <n v="0.2"/>
    <n v="0"/>
    <n v="0"/>
    <n v="0"/>
    <n v="1"/>
    <n v="0"/>
    <n v="1"/>
    <n v="40"/>
    <n v="1.5"/>
    <n v="2.5000000000000001E-2"/>
    <n v="-0.3909999999999999"/>
    <n v="0.9"/>
    <n v="-0.35189999999999994"/>
  </r>
  <r>
    <x v="4"/>
    <n v="26"/>
    <x v="3"/>
    <s v="Hot Drink B"/>
    <n v="1.5"/>
    <x v="4"/>
    <n v="1.8000000000000003"/>
    <n v="9"/>
    <n v="14.56"/>
    <n v="21.88"/>
    <n v="15.54"/>
    <n v="9.83"/>
    <n v="10.78"/>
    <n v="2.0802"/>
    <n v="0.2"/>
    <n v="0"/>
    <n v="0"/>
    <n v="0.1"/>
    <n v="0.9"/>
    <n v="0"/>
    <n v="1"/>
    <n v="40"/>
    <n v="1.5"/>
    <n v="2.5000000000000001E-2"/>
    <n v="-0.50519999999999976"/>
    <n v="0.9"/>
    <n v="-0.45467999999999981"/>
  </r>
  <r>
    <x v="5"/>
    <n v="1"/>
    <x v="0"/>
    <s v="Salad A"/>
    <n v="3"/>
    <x v="5"/>
    <n v="3.8"/>
    <n v="9.5"/>
    <n v="14.2"/>
    <n v="19.510000000000002"/>
    <n v="15.24"/>
    <n v="9.5"/>
    <n v="9.01"/>
    <n v="2.9234000000000004"/>
    <n v="0.2"/>
    <n v="0"/>
    <n v="0"/>
    <n v="0.9"/>
    <n v="0"/>
    <n v="0.1"/>
    <n v="1"/>
    <n v="20"/>
    <n v="3"/>
    <n v="0.05"/>
    <n v="0.40159999999999935"/>
    <n v="0.5"/>
    <n v="0.20079999999999967"/>
  </r>
  <r>
    <x v="5"/>
    <n v="2"/>
    <x v="0"/>
    <s v="Salad B"/>
    <n v="3"/>
    <x v="5"/>
    <n v="3.8"/>
    <n v="9.5"/>
    <n v="14.2"/>
    <n v="19.510000000000002"/>
    <n v="15.24"/>
    <n v="9.5"/>
    <n v="9.01"/>
    <n v="3.0942000000000003"/>
    <n v="0.2"/>
    <n v="0"/>
    <n v="0.2"/>
    <n v="0.7"/>
    <n v="0"/>
    <n v="0.1"/>
    <n v="0.99999999999999989"/>
    <n v="20"/>
    <n v="3"/>
    <n v="0.05"/>
    <n v="0.23079999999999951"/>
    <n v="0.5"/>
    <n v="0.11539999999999975"/>
  </r>
  <r>
    <x v="5"/>
    <n v="3"/>
    <x v="0"/>
    <s v="Salad C"/>
    <n v="3"/>
    <x v="5"/>
    <n v="3.8"/>
    <n v="9.5"/>
    <n v="14.2"/>
    <n v="19.510000000000002"/>
    <n v="15.24"/>
    <n v="9.5"/>
    <n v="9.01"/>
    <n v="3.3504000000000005"/>
    <n v="0.2"/>
    <n v="0"/>
    <n v="0.5"/>
    <n v="0.4"/>
    <n v="0"/>
    <n v="0.1"/>
    <n v="1"/>
    <n v="20"/>
    <n v="3"/>
    <n v="0.05"/>
    <n v="-2.54000000000007E-2"/>
    <n v="0.5"/>
    <n v="-1.270000000000035E-2"/>
  </r>
  <r>
    <x v="5"/>
    <n v="4"/>
    <x v="0"/>
    <s v="Soup A"/>
    <n v="2"/>
    <x v="5"/>
    <n v="2.5333333333333332"/>
    <n v="9.5"/>
    <n v="14.2"/>
    <n v="19.510000000000002"/>
    <n v="15.24"/>
    <n v="9.5"/>
    <n v="9.01"/>
    <n v="2.4140000000000001"/>
    <n v="0.2"/>
    <n v="0.1"/>
    <n v="0"/>
    <n v="0.4"/>
    <n v="0.1"/>
    <n v="0.4"/>
    <n v="1"/>
    <n v="60"/>
    <n v="1"/>
    <n v="1.6666666666666666E-2"/>
    <n v="-3.9000000000000257E-2"/>
    <n v="0.5"/>
    <n v="-1.9500000000000128E-2"/>
  </r>
  <r>
    <x v="5"/>
    <n v="5"/>
    <x v="0"/>
    <s v="Soup B"/>
    <n v="2"/>
    <x v="5"/>
    <n v="2.5333333333333332"/>
    <n v="9.5"/>
    <n v="14.2"/>
    <n v="19.510000000000002"/>
    <n v="15.24"/>
    <n v="9.5"/>
    <n v="9.01"/>
    <n v="2.7094000000000005"/>
    <n v="0.2"/>
    <n v="0.1"/>
    <n v="0.2"/>
    <n v="0.3"/>
    <n v="0.1"/>
    <n v="0.3"/>
    <n v="1"/>
    <n v="60"/>
    <n v="1"/>
    <n v="1.6666666666666666E-2"/>
    <n v="-0.33440000000000059"/>
    <n v="0.5"/>
    <n v="-0.16720000000000029"/>
  </r>
  <r>
    <x v="5"/>
    <n v="6"/>
    <x v="0"/>
    <s v="Pirozhok A"/>
    <n v="1"/>
    <x v="5"/>
    <n v="1.2666666666666666"/>
    <n v="9.5"/>
    <n v="14.2"/>
    <n v="19.510000000000002"/>
    <n v="15.24"/>
    <n v="9.5"/>
    <n v="9.01"/>
    <n v="1.4226000000000001"/>
    <n v="0.1"/>
    <n v="0.1"/>
    <n v="0"/>
    <n v="0.75"/>
    <n v="0.05"/>
    <n v="0.1"/>
    <n v="1"/>
    <n v="30"/>
    <n v="2"/>
    <n v="3.3333333333333333E-2"/>
    <n v="-0.47260000000000013"/>
    <n v="0.5"/>
    <n v="-0.23630000000000007"/>
  </r>
  <r>
    <x v="5"/>
    <n v="7"/>
    <x v="0"/>
    <s v="Pirozhok B"/>
    <n v="1"/>
    <x v="5"/>
    <n v="1.2666666666666666"/>
    <n v="9.5"/>
    <n v="14.2"/>
    <n v="19.510000000000002"/>
    <n v="15.24"/>
    <n v="9.5"/>
    <n v="9.01"/>
    <n v="1.6361000000000001"/>
    <n v="0.1"/>
    <n v="0.1"/>
    <n v="0.5"/>
    <n v="0.25"/>
    <n v="0.05"/>
    <n v="0.1"/>
    <n v="1"/>
    <n v="30"/>
    <n v="2"/>
    <n v="3.3333333333333333E-2"/>
    <n v="-0.68610000000000015"/>
    <n v="0.5"/>
    <n v="-0.34305000000000008"/>
  </r>
  <r>
    <x v="5"/>
    <n v="8"/>
    <x v="1"/>
    <s v="Blin A"/>
    <n v="3"/>
    <x v="5"/>
    <n v="3.8"/>
    <n v="9.5"/>
    <n v="14.2"/>
    <n v="19.510000000000002"/>
    <n v="15.24"/>
    <n v="9.5"/>
    <n v="9.01"/>
    <n v="2.8452000000000002"/>
    <n v="0.2"/>
    <n v="0.1"/>
    <n v="0"/>
    <n v="0.75"/>
    <n v="0.05"/>
    <n v="0.1"/>
    <n v="1"/>
    <n v="15"/>
    <n v="4"/>
    <n v="6.6666666666666666E-2"/>
    <n v="0.32146666666666635"/>
    <n v="0.85"/>
    <n v="0.27324666666666636"/>
  </r>
  <r>
    <x v="5"/>
    <n v="9"/>
    <x v="1"/>
    <s v="Blin B"/>
    <n v="3"/>
    <x v="5"/>
    <n v="3.8"/>
    <n v="9.5"/>
    <n v="14.2"/>
    <n v="19.510000000000002"/>
    <n v="15.24"/>
    <n v="9.5"/>
    <n v="9.01"/>
    <n v="4.2054"/>
    <n v="0.3"/>
    <n v="0.3"/>
    <n v="0"/>
    <n v="0.55000000000000004"/>
    <n v="0.05"/>
    <n v="0.1"/>
    <n v="1.0000000000000002"/>
    <n v="15"/>
    <n v="4"/>
    <n v="6.6666666666666666E-2"/>
    <n v="-1.0387333333333335"/>
    <n v="0.85"/>
    <n v="-0.8829233333333335"/>
  </r>
  <r>
    <x v="5"/>
    <n v="10"/>
    <x v="1"/>
    <s v="Blin C"/>
    <n v="3"/>
    <x v="5"/>
    <n v="3.8"/>
    <n v="9.5"/>
    <n v="14.2"/>
    <n v="19.510000000000002"/>
    <n v="15.24"/>
    <n v="9.5"/>
    <n v="9.01"/>
    <n v="4.58805"/>
    <n v="0.3"/>
    <n v="0.1"/>
    <n v="0.25"/>
    <n v="0.5"/>
    <n v="0.05"/>
    <n v="0.1"/>
    <n v="1"/>
    <n v="15"/>
    <n v="4"/>
    <n v="6.6666666666666666E-2"/>
    <n v="-1.4213833333333334"/>
    <n v="0.85"/>
    <n v="-1.2081758333333334"/>
  </r>
  <r>
    <x v="5"/>
    <n v="11"/>
    <x v="1"/>
    <s v="Blin D"/>
    <n v="3"/>
    <x v="5"/>
    <n v="3.8"/>
    <n v="9.5"/>
    <n v="14.2"/>
    <n v="19.510000000000002"/>
    <n v="15.24"/>
    <n v="9.5"/>
    <n v="9.01"/>
    <n v="3.1660000000000004"/>
    <n v="0.2"/>
    <n v="0.2"/>
    <n v="0.4"/>
    <n v="0.25"/>
    <n v="0.05"/>
    <n v="0.1"/>
    <n v="1.0000000000000002"/>
    <n v="10"/>
    <n v="6"/>
    <n v="0.1"/>
    <n v="-0.31600000000000061"/>
    <n v="0.85"/>
    <n v="-0.26860000000000051"/>
  </r>
  <r>
    <x v="5"/>
    <n v="12"/>
    <x v="1"/>
    <s v="Blin E"/>
    <n v="4"/>
    <x v="5"/>
    <n v="5.0666666666666664"/>
    <n v="9.5"/>
    <n v="14.2"/>
    <n v="19.510000000000002"/>
    <n v="15.24"/>
    <n v="9.5"/>
    <n v="9.01"/>
    <n v="5.0052000000000003"/>
    <n v="0.3"/>
    <n v="0.2"/>
    <n v="0.6"/>
    <n v="0.05"/>
    <n v="0.05"/>
    <n v="0.1"/>
    <n v="1.0000000000000002"/>
    <n v="10"/>
    <n v="6"/>
    <n v="0.1"/>
    <n v="-0.88853333333333395"/>
    <n v="0.85"/>
    <n v="-0.75525333333333389"/>
  </r>
  <r>
    <x v="5"/>
    <n v="13"/>
    <x v="1"/>
    <s v="Blin F"/>
    <n v="4"/>
    <x v="5"/>
    <n v="5.0666666666666664"/>
    <n v="9.5"/>
    <n v="14.2"/>
    <n v="19.510000000000002"/>
    <n v="15.24"/>
    <n v="9.5"/>
    <n v="9.01"/>
    <n v="4.8771000000000004"/>
    <n v="0.3"/>
    <n v="0.2"/>
    <n v="0.5"/>
    <n v="0.15"/>
    <n v="0.05"/>
    <n v="0.1"/>
    <n v="1"/>
    <n v="10"/>
    <n v="6"/>
    <n v="0.1"/>
    <n v="-0.76043333333333407"/>
    <n v="0.85"/>
    <n v="-0.64636833333333399"/>
  </r>
  <r>
    <x v="5"/>
    <n v="14"/>
    <x v="1"/>
    <s v="Veggie Blin A"/>
    <n v="3"/>
    <x v="5"/>
    <n v="3.8"/>
    <n v="9.5"/>
    <n v="14.2"/>
    <n v="19.510000000000002"/>
    <n v="15.24"/>
    <n v="9.5"/>
    <n v="9.01"/>
    <n v="2.8452000000000002"/>
    <n v="0.2"/>
    <n v="0.1"/>
    <n v="0"/>
    <n v="0.75"/>
    <n v="0.05"/>
    <n v="0.1"/>
    <n v="1"/>
    <n v="15"/>
    <n v="4"/>
    <n v="6.6666666666666666E-2"/>
    <n v="0.32146666666666635"/>
    <n v="0.85"/>
    <n v="0.27324666666666636"/>
  </r>
  <r>
    <x v="5"/>
    <n v="15"/>
    <x v="1"/>
    <s v="Fruit Blin B"/>
    <n v="3"/>
    <x v="5"/>
    <n v="3.8"/>
    <n v="9.5"/>
    <n v="14.2"/>
    <n v="19.510000000000002"/>
    <n v="15.24"/>
    <n v="9.5"/>
    <n v="9.01"/>
    <n v="2.8244000000000002"/>
    <n v="0.2"/>
    <n v="0.2"/>
    <n v="0"/>
    <n v="0.65"/>
    <n v="0.05"/>
    <n v="0.1"/>
    <n v="1.0000000000000002"/>
    <n v="15"/>
    <n v="4"/>
    <n v="6.6666666666666666E-2"/>
    <n v="0.34226666666666627"/>
    <n v="0.85"/>
    <n v="0.29092666666666633"/>
  </r>
  <r>
    <x v="5"/>
    <n v="16"/>
    <x v="1"/>
    <s v="Entry A"/>
    <n v="5"/>
    <x v="5"/>
    <n v="6.333333333333333"/>
    <n v="9.5"/>
    <n v="14.2"/>
    <n v="19.510000000000002"/>
    <n v="15.24"/>
    <n v="9.5"/>
    <n v="9.01"/>
    <n v="4.6517999999999997"/>
    <n v="0.3"/>
    <n v="0"/>
    <n v="0.5"/>
    <n v="0.2"/>
    <n v="0"/>
    <n v="0.3"/>
    <n v="1"/>
    <n v="10"/>
    <n v="6"/>
    <n v="0.1"/>
    <n v="0.73153333333333326"/>
    <n v="0.85"/>
    <n v="0.62180333333333326"/>
  </r>
  <r>
    <x v="5"/>
    <n v="17"/>
    <x v="1"/>
    <s v="Entry B"/>
    <n v="5"/>
    <x v="5"/>
    <n v="6.333333333333333"/>
    <n v="9.5"/>
    <n v="14.2"/>
    <n v="19.510000000000002"/>
    <n v="15.24"/>
    <n v="9.5"/>
    <n v="9.01"/>
    <n v="4.8075000000000001"/>
    <n v="0.3"/>
    <n v="0.1"/>
    <n v="0.5"/>
    <n v="0.2"/>
    <n v="0"/>
    <n v="0.2"/>
    <n v="1"/>
    <n v="10"/>
    <n v="6"/>
    <n v="0.1"/>
    <n v="0.57583333333333286"/>
    <n v="0.85"/>
    <n v="0.48945833333333294"/>
  </r>
  <r>
    <x v="5"/>
    <n v="18"/>
    <x v="2"/>
    <s v="Cake A"/>
    <n v="3"/>
    <x v="5"/>
    <n v="3.8"/>
    <n v="9.5"/>
    <n v="14.2"/>
    <n v="19.510000000000002"/>
    <n v="15.24"/>
    <n v="9.5"/>
    <n v="9.01"/>
    <n v="1.97445"/>
    <n v="0.15"/>
    <n v="0.2"/>
    <n v="0"/>
    <n v="0.5"/>
    <n v="0"/>
    <n v="0.3"/>
    <n v="1"/>
    <n v="20"/>
    <n v="3"/>
    <n v="0.05"/>
    <n v="1.3505499999999997"/>
    <n v="0.8"/>
    <n v="1.0804399999999998"/>
  </r>
  <r>
    <x v="5"/>
    <n v="19"/>
    <x v="2"/>
    <s v="Cake B"/>
    <n v="3"/>
    <x v="5"/>
    <n v="3.8"/>
    <n v="9.5"/>
    <n v="14.2"/>
    <n v="19.510000000000002"/>
    <n v="15.24"/>
    <n v="9.5"/>
    <n v="9.01"/>
    <n v="1.97445"/>
    <n v="0.15"/>
    <n v="0.2"/>
    <n v="0"/>
    <n v="0.5"/>
    <n v="0"/>
    <n v="0.3"/>
    <n v="1"/>
    <n v="20"/>
    <n v="3"/>
    <n v="0.05"/>
    <n v="1.3505499999999997"/>
    <n v="0.8"/>
    <n v="1.0804399999999998"/>
  </r>
  <r>
    <x v="5"/>
    <n v="20"/>
    <x v="2"/>
    <s v="Candy A"/>
    <n v="1.5"/>
    <x v="5"/>
    <n v="1.9"/>
    <n v="9.5"/>
    <n v="14.2"/>
    <n v="19.510000000000002"/>
    <n v="15.24"/>
    <n v="9.5"/>
    <n v="9.01"/>
    <n v="1.3163"/>
    <n v="0.1"/>
    <n v="0.2"/>
    <n v="0"/>
    <n v="0.5"/>
    <n v="0"/>
    <n v="0.3"/>
    <n v="1"/>
    <n v="60"/>
    <n v="1"/>
    <n v="1.6666666666666666E-2"/>
    <n v="0.42536666666666656"/>
    <n v="0.8"/>
    <n v="0.34029333333333328"/>
  </r>
  <r>
    <x v="5"/>
    <n v="21"/>
    <x v="3"/>
    <s v="Cold Drink A"/>
    <n v="1.5"/>
    <x v="5"/>
    <n v="1.9"/>
    <n v="9.5"/>
    <n v="14.2"/>
    <n v="19.510000000000002"/>
    <n v="15.24"/>
    <n v="9.5"/>
    <n v="9.01"/>
    <n v="1.9000000000000001"/>
    <n v="0.2"/>
    <n v="0"/>
    <n v="0"/>
    <n v="0"/>
    <n v="1"/>
    <n v="0"/>
    <n v="1"/>
    <n v="120"/>
    <n v="0.5"/>
    <n v="8.3333333333333332E-3"/>
    <n v="-7.9166666666666885E-2"/>
    <n v="0.95"/>
    <n v="-7.5208333333333544E-2"/>
  </r>
  <r>
    <x v="5"/>
    <n v="22"/>
    <x v="3"/>
    <s v="Cold Drink B"/>
    <n v="1.5"/>
    <x v="5"/>
    <n v="1.9"/>
    <n v="9.5"/>
    <n v="14.2"/>
    <n v="19.510000000000002"/>
    <n v="15.24"/>
    <n v="9.5"/>
    <n v="9.01"/>
    <n v="1.9000000000000001"/>
    <n v="0.2"/>
    <n v="0"/>
    <n v="0"/>
    <n v="0"/>
    <n v="1"/>
    <n v="0"/>
    <n v="1"/>
    <n v="120"/>
    <n v="0.5"/>
    <n v="8.3333333333333332E-3"/>
    <n v="-7.9166666666666885E-2"/>
    <n v="0.95"/>
    <n v="-7.5208333333333544E-2"/>
  </r>
  <r>
    <x v="5"/>
    <n v="23"/>
    <x v="3"/>
    <s v="Cold Drink C"/>
    <n v="2"/>
    <x v="5"/>
    <n v="2.5333333333333332"/>
    <n v="9.5"/>
    <n v="14.2"/>
    <n v="19.510000000000002"/>
    <n v="15.24"/>
    <n v="9.5"/>
    <n v="9.01"/>
    <n v="2.1295999999999999"/>
    <n v="0.2"/>
    <n v="0"/>
    <n v="0"/>
    <n v="0.2"/>
    <n v="0.8"/>
    <n v="0"/>
    <n v="1"/>
    <n v="60"/>
    <n v="1"/>
    <n v="1.6666666666666666E-2"/>
    <n v="0.24539999999999995"/>
    <n v="0.95"/>
    <n v="0.23312999999999995"/>
  </r>
  <r>
    <x v="5"/>
    <n v="24"/>
    <x v="3"/>
    <s v="Cold Drink D"/>
    <n v="2"/>
    <x v="5"/>
    <n v="2.5333333333333332"/>
    <n v="9.5"/>
    <n v="14.2"/>
    <n v="19.510000000000002"/>
    <n v="15.24"/>
    <n v="9.5"/>
    <n v="9.01"/>
    <n v="2.1295999999999999"/>
    <n v="0.2"/>
    <n v="0"/>
    <n v="0"/>
    <n v="0.2"/>
    <n v="0.8"/>
    <n v="0"/>
    <n v="1"/>
    <n v="60"/>
    <n v="1"/>
    <n v="1.6666666666666666E-2"/>
    <n v="0.24539999999999995"/>
    <n v="0.95"/>
    <n v="0.23312999999999995"/>
  </r>
  <r>
    <x v="5"/>
    <n v="25"/>
    <x v="3"/>
    <s v="Hot Drink A"/>
    <n v="1.5"/>
    <x v="5"/>
    <n v="1.9"/>
    <n v="9.5"/>
    <n v="14.2"/>
    <n v="19.510000000000002"/>
    <n v="15.24"/>
    <n v="9.5"/>
    <n v="9.01"/>
    <n v="1.9000000000000001"/>
    <n v="0.2"/>
    <n v="0"/>
    <n v="0"/>
    <n v="0"/>
    <n v="1"/>
    <n v="0"/>
    <n v="1"/>
    <n v="40"/>
    <n v="1.5"/>
    <n v="2.5000000000000001E-2"/>
    <n v="-0.23750000000000024"/>
    <n v="0.95"/>
    <n v="-0.22562500000000021"/>
  </r>
  <r>
    <x v="5"/>
    <n v="26"/>
    <x v="3"/>
    <s v="Hot Drink B"/>
    <n v="1.5"/>
    <x v="5"/>
    <n v="1.9"/>
    <n v="9.5"/>
    <n v="14.2"/>
    <n v="19.510000000000002"/>
    <n v="15.24"/>
    <n v="9.5"/>
    <n v="9.01"/>
    <n v="2.0148000000000006"/>
    <n v="0.2"/>
    <n v="0"/>
    <n v="0"/>
    <n v="0.1"/>
    <n v="0.9"/>
    <n v="0"/>
    <n v="1"/>
    <n v="40"/>
    <n v="1.5"/>
    <n v="2.5000000000000001E-2"/>
    <n v="-0.35230000000000072"/>
    <n v="0.95"/>
    <n v="-0.33468500000000068"/>
  </r>
  <r>
    <x v="6"/>
    <n v="1"/>
    <x v="0"/>
    <s v="Salad A"/>
    <n v="3"/>
    <x v="6"/>
    <n v="3.2"/>
    <n v="8"/>
    <n v="5.36"/>
    <n v="12.93"/>
    <n v="10.3"/>
    <n v="4.6399999999999997"/>
    <n v="4.8"/>
    <n v="1.9500000000000004"/>
    <n v="0.2"/>
    <n v="0"/>
    <n v="0"/>
    <n v="0.9"/>
    <n v="0"/>
    <n v="0.1"/>
    <n v="1"/>
    <n v="20"/>
    <n v="3"/>
    <n v="0.05"/>
    <n v="0.84999999999999976"/>
    <n v="0.4"/>
    <n v="0.33999999999999991"/>
  </r>
  <r>
    <x v="6"/>
    <n v="2"/>
    <x v="0"/>
    <s v="Salad B"/>
    <n v="3"/>
    <x v="6"/>
    <n v="3.2"/>
    <n v="8"/>
    <n v="5.36"/>
    <n v="12.93"/>
    <n v="10.3"/>
    <n v="4.6399999999999997"/>
    <n v="4.8"/>
    <n v="2.0552000000000001"/>
    <n v="0.2"/>
    <n v="0"/>
    <n v="0.2"/>
    <n v="0.7"/>
    <n v="0"/>
    <n v="0.1"/>
    <n v="0.99999999999999989"/>
    <n v="20"/>
    <n v="3"/>
    <n v="0.05"/>
    <n v="0.74480000000000002"/>
    <n v="0.4"/>
    <n v="0.29792000000000002"/>
  </r>
  <r>
    <x v="6"/>
    <n v="3"/>
    <x v="0"/>
    <s v="Salad C"/>
    <n v="3"/>
    <x v="6"/>
    <n v="3.2"/>
    <n v="8"/>
    <n v="5.36"/>
    <n v="12.93"/>
    <n v="10.3"/>
    <n v="4.6399999999999997"/>
    <n v="4.8"/>
    <n v="2.2130000000000005"/>
    <n v="0.2"/>
    <n v="0"/>
    <n v="0.5"/>
    <n v="0.4"/>
    <n v="0"/>
    <n v="0.1"/>
    <n v="1"/>
    <n v="20"/>
    <n v="3"/>
    <n v="0.05"/>
    <n v="0.58699999999999963"/>
    <n v="0.4"/>
    <n v="0.23479999999999987"/>
  </r>
  <r>
    <x v="6"/>
    <n v="4"/>
    <x v="0"/>
    <s v="Soup A"/>
    <n v="2"/>
    <x v="6"/>
    <n v="2.1333333333333333"/>
    <n v="8"/>
    <n v="5.36"/>
    <n v="12.93"/>
    <n v="10.3"/>
    <n v="4.6399999999999997"/>
    <n v="4.8"/>
    <n v="1.4080000000000004"/>
    <n v="0.2"/>
    <n v="0.1"/>
    <n v="0"/>
    <n v="0.4"/>
    <n v="0.1"/>
    <n v="0.4"/>
    <n v="1"/>
    <n v="60"/>
    <n v="1"/>
    <n v="1.6666666666666666E-2"/>
    <n v="0.59199999999999964"/>
    <n v="0.4"/>
    <n v="0.23679999999999987"/>
  </r>
  <r>
    <x v="6"/>
    <n v="5"/>
    <x v="0"/>
    <s v="Soup B"/>
    <n v="2"/>
    <x v="6"/>
    <n v="2.1333333333333333"/>
    <n v="8"/>
    <n v="5.36"/>
    <n v="12.93"/>
    <n v="10.3"/>
    <n v="4.6399999999999997"/>
    <n v="4.8"/>
    <n v="1.6232"/>
    <n v="0.2"/>
    <n v="0.1"/>
    <n v="0.2"/>
    <n v="0.3"/>
    <n v="0.1"/>
    <n v="0.3"/>
    <n v="1"/>
    <n v="60"/>
    <n v="1"/>
    <n v="1.6666666666666666E-2"/>
    <n v="0.37680000000000002"/>
    <n v="0.4"/>
    <n v="0.15072000000000002"/>
  </r>
  <r>
    <x v="6"/>
    <n v="6"/>
    <x v="0"/>
    <s v="Pirozhok A"/>
    <n v="1"/>
    <x v="6"/>
    <n v="1.0666666666666667"/>
    <n v="8"/>
    <n v="5.36"/>
    <n v="12.93"/>
    <n v="10.3"/>
    <n v="4.6399999999999997"/>
    <n v="4.8"/>
    <n v="0.8973000000000001"/>
    <n v="0.1"/>
    <n v="0.1"/>
    <n v="0"/>
    <n v="0.75"/>
    <n v="0.05"/>
    <n v="0.1"/>
    <n v="1"/>
    <n v="30"/>
    <n v="2"/>
    <n v="3.3333333333333333E-2"/>
    <n v="-9.7300000000000109E-2"/>
    <n v="0.4"/>
    <n v="-3.8920000000000045E-2"/>
  </r>
  <r>
    <x v="6"/>
    <n v="7"/>
    <x v="0"/>
    <s v="Pirozhok B"/>
    <n v="1"/>
    <x v="6"/>
    <n v="1.0666666666666667"/>
    <n v="8"/>
    <n v="5.36"/>
    <n v="12.93"/>
    <n v="10.3"/>
    <n v="4.6399999999999997"/>
    <n v="4.8"/>
    <n v="1.0288000000000002"/>
    <n v="0.1"/>
    <n v="0.1"/>
    <n v="0.5"/>
    <n v="0.25"/>
    <n v="0.05"/>
    <n v="0.1"/>
    <n v="1"/>
    <n v="30"/>
    <n v="2"/>
    <n v="3.3333333333333333E-2"/>
    <n v="-0.22880000000000017"/>
    <n v="0.4"/>
    <n v="-9.1520000000000074E-2"/>
  </r>
  <r>
    <x v="6"/>
    <n v="8"/>
    <x v="1"/>
    <s v="Blin A"/>
    <n v="3"/>
    <x v="6"/>
    <n v="3.2"/>
    <n v="8"/>
    <n v="5.36"/>
    <n v="12.93"/>
    <n v="10.3"/>
    <n v="4.6399999999999997"/>
    <n v="4.8"/>
    <n v="1.7946000000000002"/>
    <n v="0.2"/>
    <n v="0.1"/>
    <n v="0"/>
    <n v="0.75"/>
    <n v="0.05"/>
    <n v="0.1"/>
    <n v="1"/>
    <n v="15"/>
    <n v="4"/>
    <n v="6.6666666666666666E-2"/>
    <n v="0.87206666666666666"/>
    <n v="0.6"/>
    <n v="0.52323999999999993"/>
  </r>
  <r>
    <x v="6"/>
    <n v="9"/>
    <x v="1"/>
    <s v="Blin B"/>
    <n v="3"/>
    <x v="6"/>
    <n v="3.2"/>
    <n v="8"/>
    <n v="5.36"/>
    <n v="12.93"/>
    <n v="10.3"/>
    <n v="4.6399999999999997"/>
    <n v="4.8"/>
    <n v="2.3955000000000002"/>
    <n v="0.3"/>
    <n v="0.3"/>
    <n v="0"/>
    <n v="0.55000000000000004"/>
    <n v="0.05"/>
    <n v="0.1"/>
    <n v="1.0000000000000002"/>
    <n v="15"/>
    <n v="4"/>
    <n v="6.6666666666666666E-2"/>
    <n v="0.27116666666666667"/>
    <n v="0.6"/>
    <n v="0.16269999999999998"/>
  </r>
  <r>
    <x v="6"/>
    <n v="10"/>
    <x v="1"/>
    <s v="Blin C"/>
    <n v="3"/>
    <x v="6"/>
    <n v="3.2"/>
    <n v="8"/>
    <n v="5.36"/>
    <n v="12.93"/>
    <n v="10.3"/>
    <n v="4.6399999999999997"/>
    <n v="4.8"/>
    <n v="2.8891499999999999"/>
    <n v="0.3"/>
    <n v="0.1"/>
    <n v="0.25"/>
    <n v="0.5"/>
    <n v="0.05"/>
    <n v="0.1"/>
    <n v="1"/>
    <n v="15"/>
    <n v="4"/>
    <n v="6.6666666666666666E-2"/>
    <n v="-0.22248333333333303"/>
    <n v="0.6"/>
    <n v="-0.1334899999999998"/>
  </r>
  <r>
    <x v="6"/>
    <n v="11"/>
    <x v="1"/>
    <s v="Blin D"/>
    <n v="3"/>
    <x v="6"/>
    <n v="3.2"/>
    <n v="8"/>
    <n v="5.36"/>
    <n v="12.93"/>
    <n v="10.3"/>
    <n v="4.6399999999999997"/>
    <n v="4.8"/>
    <n v="1.9062000000000001"/>
    <n v="0.2"/>
    <n v="0.2"/>
    <n v="0.4"/>
    <n v="0.25"/>
    <n v="0.05"/>
    <n v="0.1"/>
    <n v="1.0000000000000002"/>
    <n v="10"/>
    <n v="6"/>
    <n v="0.1"/>
    <n v="0.49380000000000002"/>
    <n v="0.6"/>
    <n v="0.29627999999999999"/>
  </r>
  <r>
    <x v="6"/>
    <n v="12"/>
    <x v="1"/>
    <s v="Blin E"/>
    <n v="4"/>
    <x v="6"/>
    <n v="4.2666666666666666"/>
    <n v="8"/>
    <n v="5.36"/>
    <n v="12.93"/>
    <n v="10.3"/>
    <n v="4.6399999999999997"/>
    <n v="4.8"/>
    <n v="3.0170999999999997"/>
    <n v="0.3"/>
    <n v="0.2"/>
    <n v="0.6"/>
    <n v="0.05"/>
    <n v="0.05"/>
    <n v="0.1"/>
    <n v="1.0000000000000002"/>
    <n v="10"/>
    <n v="6"/>
    <n v="0.1"/>
    <n v="0.44956666666666689"/>
    <n v="0.6"/>
    <n v="0.26974000000000015"/>
  </r>
  <r>
    <x v="6"/>
    <n v="13"/>
    <x v="1"/>
    <s v="Blin F"/>
    <n v="4"/>
    <x v="6"/>
    <n v="4.2666666666666666"/>
    <n v="8"/>
    <n v="5.36"/>
    <n v="12.93"/>
    <n v="10.3"/>
    <n v="4.6399999999999997"/>
    <n v="4.8"/>
    <n v="2.9382000000000001"/>
    <n v="0.3"/>
    <n v="0.2"/>
    <n v="0.5"/>
    <n v="0.15"/>
    <n v="0.05"/>
    <n v="0.1"/>
    <n v="1"/>
    <n v="10"/>
    <n v="6"/>
    <n v="0.1"/>
    <n v="0.52846666666666642"/>
    <n v="0.6"/>
    <n v="0.31707999999999986"/>
  </r>
  <r>
    <x v="6"/>
    <n v="14"/>
    <x v="1"/>
    <s v="Veggie Blin A"/>
    <n v="3"/>
    <x v="6"/>
    <n v="3.2"/>
    <n v="8"/>
    <n v="5.36"/>
    <n v="12.93"/>
    <n v="10.3"/>
    <n v="4.6399999999999997"/>
    <n v="4.8"/>
    <n v="1.7946000000000002"/>
    <n v="0.2"/>
    <n v="0.1"/>
    <n v="0"/>
    <n v="0.75"/>
    <n v="0.05"/>
    <n v="0.1"/>
    <n v="1"/>
    <n v="15"/>
    <n v="4"/>
    <n v="6.6666666666666666E-2"/>
    <n v="0.87206666666666666"/>
    <n v="0.6"/>
    <n v="0.52323999999999993"/>
  </r>
  <r>
    <x v="6"/>
    <n v="15"/>
    <x v="1"/>
    <s v="Fruit Blin B"/>
    <n v="3"/>
    <x v="6"/>
    <n v="3.2"/>
    <n v="8"/>
    <n v="5.36"/>
    <n v="12.93"/>
    <n v="10.3"/>
    <n v="4.6399999999999997"/>
    <n v="4.8"/>
    <n v="1.6958000000000002"/>
    <n v="0.2"/>
    <n v="0.2"/>
    <n v="0"/>
    <n v="0.65"/>
    <n v="0.05"/>
    <n v="0.1"/>
    <n v="1.0000000000000002"/>
    <n v="15"/>
    <n v="4"/>
    <n v="6.6666666666666666E-2"/>
    <n v="0.97086666666666666"/>
    <n v="0.6"/>
    <n v="0.58251999999999993"/>
  </r>
  <r>
    <x v="6"/>
    <n v="16"/>
    <x v="1"/>
    <s v="Entry A"/>
    <n v="5"/>
    <x v="6"/>
    <n v="5.333333333333333"/>
    <n v="8"/>
    <n v="5.36"/>
    <n v="12.93"/>
    <n v="10.3"/>
    <n v="4.6399999999999997"/>
    <n v="4.8"/>
    <n v="2.9895"/>
    <n v="0.3"/>
    <n v="0"/>
    <n v="0.5"/>
    <n v="0.2"/>
    <n v="0"/>
    <n v="0.3"/>
    <n v="1"/>
    <n v="10"/>
    <n v="6"/>
    <n v="0.1"/>
    <n v="1.5438333333333329"/>
    <n v="0.6"/>
    <n v="0.92629999999999968"/>
  </r>
  <r>
    <x v="6"/>
    <n v="17"/>
    <x v="1"/>
    <s v="Entry B"/>
    <n v="5"/>
    <x v="6"/>
    <n v="5.333333333333333"/>
    <n v="8"/>
    <n v="5.36"/>
    <n v="12.93"/>
    <n v="10.3"/>
    <n v="4.6399999999999997"/>
    <n v="4.8"/>
    <n v="3.0063"/>
    <n v="0.3"/>
    <n v="0.1"/>
    <n v="0.5"/>
    <n v="0.2"/>
    <n v="0"/>
    <n v="0.2"/>
    <n v="1"/>
    <n v="10"/>
    <n v="6"/>
    <n v="0.1"/>
    <n v="1.527033333333333"/>
    <n v="0.6"/>
    <n v="0.91621999999999981"/>
  </r>
  <r>
    <x v="6"/>
    <n v="18"/>
    <x v="2"/>
    <s v="Cake A"/>
    <n v="3"/>
    <x v="6"/>
    <n v="3.2"/>
    <n v="8"/>
    <n v="5.36"/>
    <n v="12.93"/>
    <n v="10.3"/>
    <n v="4.6399999999999997"/>
    <n v="4.8"/>
    <n v="1.1493"/>
    <n v="0.15"/>
    <n v="0.2"/>
    <n v="0"/>
    <n v="0.5"/>
    <n v="0"/>
    <n v="0.3"/>
    <n v="1"/>
    <n v="20"/>
    <n v="3"/>
    <n v="0.05"/>
    <n v="1.6507000000000001"/>
    <n v="0.65"/>
    <n v="1.0729550000000001"/>
  </r>
  <r>
    <x v="6"/>
    <n v="19"/>
    <x v="2"/>
    <s v="Cake B"/>
    <n v="3"/>
    <x v="6"/>
    <n v="3.2"/>
    <n v="8"/>
    <n v="5.36"/>
    <n v="12.93"/>
    <n v="10.3"/>
    <n v="4.6399999999999997"/>
    <n v="4.8"/>
    <n v="1.1493"/>
    <n v="0.15"/>
    <n v="0.2"/>
    <n v="0"/>
    <n v="0.5"/>
    <n v="0"/>
    <n v="0.3"/>
    <n v="1"/>
    <n v="20"/>
    <n v="3"/>
    <n v="0.05"/>
    <n v="1.6507000000000001"/>
    <n v="0.65"/>
    <n v="1.0729550000000001"/>
  </r>
  <r>
    <x v="6"/>
    <n v="20"/>
    <x v="2"/>
    <s v="Candy A"/>
    <n v="1.5"/>
    <x v="6"/>
    <n v="1.6"/>
    <n v="8"/>
    <n v="5.36"/>
    <n v="12.93"/>
    <n v="10.3"/>
    <n v="4.6399999999999997"/>
    <n v="4.8"/>
    <n v="0.7662000000000001"/>
    <n v="0.1"/>
    <n v="0.2"/>
    <n v="0"/>
    <n v="0.5"/>
    <n v="0"/>
    <n v="0.3"/>
    <n v="1"/>
    <n v="60"/>
    <n v="1"/>
    <n v="1.6666666666666666E-2"/>
    <n v="0.70046666666666668"/>
    <n v="0.65"/>
    <n v="0.45530333333333334"/>
  </r>
  <r>
    <x v="6"/>
    <n v="21"/>
    <x v="3"/>
    <s v="Cold Drink A"/>
    <n v="1.5"/>
    <x v="6"/>
    <n v="1.6"/>
    <n v="8"/>
    <n v="5.36"/>
    <n v="12.93"/>
    <n v="10.3"/>
    <n v="4.6399999999999997"/>
    <n v="4.8"/>
    <n v="0.92799999999999994"/>
    <n v="0.2"/>
    <n v="0"/>
    <n v="0"/>
    <n v="0"/>
    <n v="1"/>
    <n v="0"/>
    <n v="1"/>
    <n v="120"/>
    <n v="0.5"/>
    <n v="8.3333333333333332E-3"/>
    <n v="0.6053333333333335"/>
    <n v="0.8"/>
    <n v="0.48426666666666685"/>
  </r>
  <r>
    <x v="6"/>
    <n v="22"/>
    <x v="3"/>
    <s v="Cold Drink B"/>
    <n v="1.5"/>
    <x v="6"/>
    <n v="1.6"/>
    <n v="8"/>
    <n v="5.36"/>
    <n v="12.93"/>
    <n v="10.3"/>
    <n v="4.6399999999999997"/>
    <n v="4.8"/>
    <n v="0.92799999999999994"/>
    <n v="0.2"/>
    <n v="0"/>
    <n v="0"/>
    <n v="0"/>
    <n v="1"/>
    <n v="0"/>
    <n v="1"/>
    <n v="120"/>
    <n v="0.5"/>
    <n v="8.3333333333333332E-3"/>
    <n v="0.6053333333333335"/>
    <n v="0.8"/>
    <n v="0.48426666666666685"/>
  </r>
  <r>
    <x v="6"/>
    <n v="23"/>
    <x v="3"/>
    <s v="Cold Drink C"/>
    <n v="2"/>
    <x v="6"/>
    <n v="2.1333333333333333"/>
    <n v="8"/>
    <n v="5.36"/>
    <n v="12.93"/>
    <n v="10.3"/>
    <n v="4.6399999999999997"/>
    <n v="4.8"/>
    <n v="1.1544000000000001"/>
    <n v="0.2"/>
    <n v="0"/>
    <n v="0"/>
    <n v="0.2"/>
    <n v="0.8"/>
    <n v="0"/>
    <n v="1"/>
    <n v="60"/>
    <n v="1"/>
    <n v="1.6666666666666666E-2"/>
    <n v="0.84559999999999991"/>
    <n v="0.8"/>
    <n v="0.67647999999999997"/>
  </r>
  <r>
    <x v="6"/>
    <n v="24"/>
    <x v="3"/>
    <s v="Cold Drink D"/>
    <n v="2"/>
    <x v="6"/>
    <n v="2.1333333333333333"/>
    <n v="8"/>
    <n v="5.36"/>
    <n v="12.93"/>
    <n v="10.3"/>
    <n v="4.6399999999999997"/>
    <n v="4.8"/>
    <n v="1.1544000000000001"/>
    <n v="0.2"/>
    <n v="0"/>
    <n v="0"/>
    <n v="0.2"/>
    <n v="0.8"/>
    <n v="0"/>
    <n v="1"/>
    <n v="60"/>
    <n v="1"/>
    <n v="1.6666666666666666E-2"/>
    <n v="0.84559999999999991"/>
    <n v="0.8"/>
    <n v="0.67647999999999997"/>
  </r>
  <r>
    <x v="6"/>
    <n v="25"/>
    <x v="3"/>
    <s v="Hot Drink A"/>
    <n v="1.5"/>
    <x v="6"/>
    <n v="1.6"/>
    <n v="8"/>
    <n v="5.36"/>
    <n v="12.93"/>
    <n v="10.3"/>
    <n v="4.6399999999999997"/>
    <n v="4.8"/>
    <n v="0.92799999999999994"/>
    <n v="0.2"/>
    <n v="0"/>
    <n v="0"/>
    <n v="0"/>
    <n v="1"/>
    <n v="0"/>
    <n v="1"/>
    <n v="40"/>
    <n v="1.5"/>
    <n v="2.5000000000000001E-2"/>
    <n v="0.47200000000000014"/>
    <n v="0.8"/>
    <n v="0.37760000000000016"/>
  </r>
  <r>
    <x v="6"/>
    <n v="26"/>
    <x v="3"/>
    <s v="Hot Drink B"/>
    <n v="1.5"/>
    <x v="6"/>
    <n v="1.6"/>
    <n v="8"/>
    <n v="5.36"/>
    <n v="12.93"/>
    <n v="10.3"/>
    <n v="4.6399999999999997"/>
    <n v="4.8"/>
    <n v="1.0412000000000001"/>
    <n v="0.2"/>
    <n v="0"/>
    <n v="0"/>
    <n v="0.1"/>
    <n v="0.9"/>
    <n v="0"/>
    <n v="1"/>
    <n v="40"/>
    <n v="1.5"/>
    <n v="2.5000000000000001E-2"/>
    <n v="0.35879999999999995"/>
    <n v="0.8"/>
    <n v="0.28703999999999996"/>
  </r>
  <r>
    <x v="7"/>
    <n v="1"/>
    <x v="0"/>
    <s v="Salad A"/>
    <n v="3"/>
    <x v="1"/>
    <n v="4"/>
    <n v="10"/>
    <n v="9.6199999999999992"/>
    <n v="14.79"/>
    <n v="14.44"/>
    <n v="8.6999999999999993"/>
    <n v="8.0399999999999991"/>
    <n v="2.7600000000000002"/>
    <n v="0.2"/>
    <n v="0"/>
    <n v="0"/>
    <n v="0.9"/>
    <n v="0"/>
    <n v="0.1"/>
    <n v="1"/>
    <n v="20"/>
    <n v="3"/>
    <n v="0.05"/>
    <n v="0.73999999999999977"/>
    <n v="0.2"/>
    <n v="0.14799999999999996"/>
  </r>
  <r>
    <x v="7"/>
    <n v="2"/>
    <x v="0"/>
    <s v="Salad B"/>
    <n v="3"/>
    <x v="1"/>
    <n v="4"/>
    <n v="10"/>
    <n v="9.6199999999999992"/>
    <n v="14.79"/>
    <n v="14.44"/>
    <n v="8.6999999999999993"/>
    <n v="8.0399999999999991"/>
    <n v="2.774"/>
    <n v="0.2"/>
    <n v="0"/>
    <n v="0.2"/>
    <n v="0.7"/>
    <n v="0"/>
    <n v="0.1"/>
    <n v="0.99999999999999989"/>
    <n v="20"/>
    <n v="3"/>
    <n v="0.05"/>
    <n v="0.72599999999999998"/>
    <n v="0.2"/>
    <n v="0.1452"/>
  </r>
  <r>
    <x v="7"/>
    <n v="3"/>
    <x v="0"/>
    <s v="Salad C"/>
    <n v="3"/>
    <x v="1"/>
    <n v="4"/>
    <n v="10"/>
    <n v="9.6199999999999992"/>
    <n v="14.79"/>
    <n v="14.44"/>
    <n v="8.6999999999999993"/>
    <n v="8.0399999999999991"/>
    <n v="2.7949999999999999"/>
    <n v="0.2"/>
    <n v="0"/>
    <n v="0.5"/>
    <n v="0.4"/>
    <n v="0"/>
    <n v="0.1"/>
    <n v="1"/>
    <n v="20"/>
    <n v="3"/>
    <n v="0.05"/>
    <n v="0.70500000000000007"/>
    <n v="0.2"/>
    <n v="0.14100000000000001"/>
  </r>
  <r>
    <x v="7"/>
    <n v="4"/>
    <x v="0"/>
    <s v="Soup A"/>
    <n v="2"/>
    <x v="1"/>
    <n v="2.666666666666667"/>
    <n v="10"/>
    <n v="9.6199999999999992"/>
    <n v="14.79"/>
    <n v="14.44"/>
    <n v="8.6999999999999993"/>
    <n v="8.0399999999999991"/>
    <n v="2.1648000000000001"/>
    <n v="0.2"/>
    <n v="0.1"/>
    <n v="0"/>
    <n v="0.4"/>
    <n v="0.1"/>
    <n v="0.4"/>
    <n v="1"/>
    <n v="60"/>
    <n v="1"/>
    <n v="1.6666666666666666E-2"/>
    <n v="0.33520000000000028"/>
    <n v="0.2"/>
    <n v="6.7040000000000058E-2"/>
  </r>
  <r>
    <x v="7"/>
    <n v="5"/>
    <x v="0"/>
    <s v="Soup B"/>
    <n v="2"/>
    <x v="1"/>
    <n v="2.666666666666667"/>
    <n v="10"/>
    <n v="9.6199999999999992"/>
    <n v="14.79"/>
    <n v="14.44"/>
    <n v="8.6999999999999993"/>
    <n v="8.0399999999999991"/>
    <n v="2.3067999999999995"/>
    <n v="0.2"/>
    <n v="0.1"/>
    <n v="0.2"/>
    <n v="0.3"/>
    <n v="0.1"/>
    <n v="0.3"/>
    <n v="1"/>
    <n v="60"/>
    <n v="1"/>
    <n v="1.6666666666666666E-2"/>
    <n v="0.19320000000000079"/>
    <n v="0.2"/>
    <n v="3.864000000000016E-2"/>
  </r>
  <r>
    <x v="7"/>
    <n v="6"/>
    <x v="0"/>
    <s v="Pirozhok A"/>
    <n v="1"/>
    <x v="1"/>
    <n v="1.3333333333333335"/>
    <n v="10"/>
    <n v="9.6199999999999992"/>
    <n v="14.79"/>
    <n v="14.44"/>
    <n v="8.6999999999999993"/>
    <n v="8.0399999999999991"/>
    <n v="1.3031000000000001"/>
    <n v="0.1"/>
    <n v="0.1"/>
    <n v="0"/>
    <n v="0.75"/>
    <n v="0.05"/>
    <n v="0.1"/>
    <n v="1"/>
    <n v="30"/>
    <n v="2"/>
    <n v="3.3333333333333333E-2"/>
    <n v="-0.30309999999999998"/>
    <n v="0.2"/>
    <n v="-6.062E-2"/>
  </r>
  <r>
    <x v="7"/>
    <n v="7"/>
    <x v="0"/>
    <s v="Pirozhok B"/>
    <n v="1"/>
    <x v="1"/>
    <n v="1.3333333333333335"/>
    <n v="10"/>
    <n v="9.6199999999999992"/>
    <n v="14.79"/>
    <n v="14.44"/>
    <n v="8.6999999999999993"/>
    <n v="8.0399999999999991"/>
    <n v="1.3206"/>
    <n v="0.1"/>
    <n v="0.1"/>
    <n v="0.5"/>
    <n v="0.25"/>
    <n v="0.05"/>
    <n v="0.1"/>
    <n v="1"/>
    <n v="30"/>
    <n v="2"/>
    <n v="3.3333333333333333E-2"/>
    <n v="-0.32059999999999983"/>
    <n v="0.2"/>
    <n v="-6.4119999999999969E-2"/>
  </r>
  <r>
    <x v="7"/>
    <n v="8"/>
    <x v="1"/>
    <s v="Blin A"/>
    <n v="3"/>
    <x v="1"/>
    <n v="4"/>
    <n v="10"/>
    <n v="9.6199999999999992"/>
    <n v="14.79"/>
    <n v="14.44"/>
    <n v="8.6999999999999993"/>
    <n v="8.0399999999999991"/>
    <n v="2.6062000000000003"/>
    <n v="0.2"/>
    <n v="0.1"/>
    <n v="0"/>
    <n v="0.75"/>
    <n v="0.05"/>
    <n v="0.1"/>
    <n v="1"/>
    <n v="15"/>
    <n v="4"/>
    <n v="6.6666666666666666E-2"/>
    <n v="0.72713333333333308"/>
    <n v="0.65"/>
    <n v="0.47263666666666654"/>
  </r>
  <r>
    <x v="7"/>
    <n v="9"/>
    <x v="1"/>
    <s v="Blin B"/>
    <n v="3"/>
    <x v="1"/>
    <n v="4"/>
    <n v="10"/>
    <n v="9.6199999999999992"/>
    <n v="14.79"/>
    <n v="14.44"/>
    <n v="8.6999999999999993"/>
    <n v="8.0399999999999991"/>
    <n v="3.6200999999999999"/>
    <n v="0.3"/>
    <n v="0.3"/>
    <n v="0"/>
    <n v="0.55000000000000004"/>
    <n v="0.05"/>
    <n v="0.1"/>
    <n v="1.0000000000000002"/>
    <n v="15"/>
    <n v="4"/>
    <n v="6.6666666666666666E-2"/>
    <n v="-0.2867666666666665"/>
    <n v="0.65"/>
    <n v="-0.18639833333333322"/>
  </r>
  <r>
    <x v="7"/>
    <n v="10"/>
    <x v="1"/>
    <s v="Blin C"/>
    <n v="3"/>
    <x v="1"/>
    <n v="4"/>
    <n v="10"/>
    <n v="9.6199999999999992"/>
    <n v="14.79"/>
    <n v="14.44"/>
    <n v="8.6999999999999993"/>
    <n v="8.0399999999999991"/>
    <n v="3.9355500000000001"/>
    <n v="0.3"/>
    <n v="0.1"/>
    <n v="0.25"/>
    <n v="0.5"/>
    <n v="0.05"/>
    <n v="0.1"/>
    <n v="1"/>
    <n v="15"/>
    <n v="4"/>
    <n v="6.6666666666666666E-2"/>
    <n v="-0.60221666666666673"/>
    <n v="0.65"/>
    <n v="-0.3914408333333334"/>
  </r>
  <r>
    <x v="7"/>
    <n v="11"/>
    <x v="1"/>
    <s v="Blin D"/>
    <n v="3"/>
    <x v="1"/>
    <n v="4"/>
    <n v="10"/>
    <n v="9.6199999999999992"/>
    <n v="14.79"/>
    <n v="14.44"/>
    <n v="8.6999999999999993"/>
    <n v="8.0399999999999991"/>
    <n v="2.5378000000000003"/>
    <n v="0.2"/>
    <n v="0.2"/>
    <n v="0.4"/>
    <n v="0.25"/>
    <n v="0.05"/>
    <n v="0.1"/>
    <n v="1.0000000000000002"/>
    <n v="10"/>
    <n v="6"/>
    <n v="0.1"/>
    <n v="0.46219999999999972"/>
    <n v="0.65"/>
    <n v="0.30042999999999981"/>
  </r>
  <r>
    <x v="7"/>
    <n v="12"/>
    <x v="1"/>
    <s v="Blin E"/>
    <n v="4"/>
    <x v="1"/>
    <n v="5.3333333333333339"/>
    <n v="10"/>
    <n v="9.6199999999999992"/>
    <n v="14.79"/>
    <n v="14.44"/>
    <n v="8.6999999999999993"/>
    <n v="8.0399999999999991"/>
    <n v="3.8276999999999992"/>
    <n v="0.3"/>
    <n v="0.2"/>
    <n v="0.6"/>
    <n v="0.05"/>
    <n v="0.05"/>
    <n v="0.1"/>
    <n v="1.0000000000000002"/>
    <n v="10"/>
    <n v="6"/>
    <n v="0.1"/>
    <n v="0.50563333333333471"/>
    <n v="0.65"/>
    <n v="0.32866166666666757"/>
  </r>
  <r>
    <x v="7"/>
    <n v="13"/>
    <x v="1"/>
    <s v="Blin F"/>
    <n v="4"/>
    <x v="1"/>
    <n v="5.3333333333333339"/>
    <n v="10"/>
    <n v="9.6199999999999992"/>
    <n v="14.79"/>
    <n v="14.44"/>
    <n v="8.6999999999999993"/>
    <n v="8.0399999999999991"/>
    <n v="3.8171999999999997"/>
    <n v="0.3"/>
    <n v="0.2"/>
    <n v="0.5"/>
    <n v="0.15"/>
    <n v="0.05"/>
    <n v="0.1"/>
    <n v="1"/>
    <n v="10"/>
    <n v="6"/>
    <n v="0.1"/>
    <n v="0.51613333333333422"/>
    <n v="0.65"/>
    <n v="0.33548666666666727"/>
  </r>
  <r>
    <x v="7"/>
    <n v="14"/>
    <x v="1"/>
    <s v="Veggie Blin A"/>
    <n v="3"/>
    <x v="1"/>
    <n v="4"/>
    <n v="10"/>
    <n v="9.6199999999999992"/>
    <n v="14.79"/>
    <n v="14.44"/>
    <n v="8.6999999999999993"/>
    <n v="8.0399999999999991"/>
    <n v="2.6062000000000003"/>
    <n v="0.2"/>
    <n v="0.1"/>
    <n v="0"/>
    <n v="0.75"/>
    <n v="0.05"/>
    <n v="0.1"/>
    <n v="1"/>
    <n v="15"/>
    <n v="4"/>
    <n v="6.6666666666666666E-2"/>
    <n v="0.72713333333333308"/>
    <n v="0.65"/>
    <n v="0.47263666666666654"/>
  </r>
  <r>
    <x v="7"/>
    <n v="15"/>
    <x v="1"/>
    <s v="Fruit Blin B"/>
    <n v="3"/>
    <x v="1"/>
    <n v="4"/>
    <n v="10"/>
    <n v="9.6199999999999992"/>
    <n v="14.79"/>
    <n v="14.44"/>
    <n v="8.6999999999999993"/>
    <n v="8.0399999999999991"/>
    <n v="2.5098000000000003"/>
    <n v="0.2"/>
    <n v="0.2"/>
    <n v="0"/>
    <n v="0.65"/>
    <n v="0.05"/>
    <n v="0.1"/>
    <n v="1.0000000000000002"/>
    <n v="15"/>
    <n v="4"/>
    <n v="6.6666666666666666E-2"/>
    <n v="0.82353333333333312"/>
    <n v="0.65"/>
    <n v="0.53529666666666653"/>
  </r>
  <r>
    <x v="7"/>
    <n v="16"/>
    <x v="1"/>
    <s v="Entry A"/>
    <n v="5"/>
    <x v="1"/>
    <n v="6.6666666666666679"/>
    <n v="10"/>
    <n v="9.6199999999999992"/>
    <n v="14.79"/>
    <n v="14.44"/>
    <n v="8.6999999999999993"/>
    <n v="8.0399999999999991"/>
    <n v="3.8084999999999996"/>
    <n v="0.3"/>
    <n v="0"/>
    <n v="0.5"/>
    <n v="0.2"/>
    <n v="0"/>
    <n v="0.3"/>
    <n v="1"/>
    <n v="10"/>
    <n v="6"/>
    <n v="0.1"/>
    <n v="1.8581666666666683"/>
    <n v="0.65"/>
    <n v="1.2078083333333345"/>
  </r>
  <r>
    <x v="7"/>
    <n v="17"/>
    <x v="1"/>
    <s v="Entry B"/>
    <n v="5"/>
    <x v="1"/>
    <n v="6.6666666666666679"/>
    <n v="10"/>
    <n v="9.6199999999999992"/>
    <n v="14.79"/>
    <n v="14.44"/>
    <n v="8.6999999999999993"/>
    <n v="8.0399999999999991"/>
    <n v="3.8558999999999997"/>
    <n v="0.3"/>
    <n v="0.1"/>
    <n v="0.5"/>
    <n v="0.2"/>
    <n v="0"/>
    <n v="0.2"/>
    <n v="1"/>
    <n v="10"/>
    <n v="6"/>
    <n v="0.1"/>
    <n v="1.8107666666666682"/>
    <n v="0.65"/>
    <n v="1.1769983333333343"/>
  </r>
  <r>
    <x v="7"/>
    <n v="18"/>
    <x v="2"/>
    <s v="Cake A"/>
    <n v="3"/>
    <x v="1"/>
    <n v="4"/>
    <n v="10"/>
    <n v="9.6199999999999992"/>
    <n v="14.79"/>
    <n v="14.44"/>
    <n v="8.6999999999999993"/>
    <n v="8.0399999999999991"/>
    <n v="1.7333999999999998"/>
    <n v="0.15"/>
    <n v="0.2"/>
    <n v="0"/>
    <n v="0.5"/>
    <n v="0"/>
    <n v="0.3"/>
    <n v="1"/>
    <n v="20"/>
    <n v="3"/>
    <n v="0.05"/>
    <n v="1.7666000000000004"/>
    <n v="0.45"/>
    <n v="0.79497000000000018"/>
  </r>
  <r>
    <x v="7"/>
    <n v="19"/>
    <x v="2"/>
    <s v="Cake B"/>
    <n v="3"/>
    <x v="1"/>
    <n v="4"/>
    <n v="10"/>
    <n v="9.6199999999999992"/>
    <n v="14.79"/>
    <n v="14.44"/>
    <n v="8.6999999999999993"/>
    <n v="8.0399999999999991"/>
    <n v="1.7333999999999998"/>
    <n v="0.15"/>
    <n v="0.2"/>
    <n v="0"/>
    <n v="0.5"/>
    <n v="0"/>
    <n v="0.3"/>
    <n v="1"/>
    <n v="20"/>
    <n v="3"/>
    <n v="0.05"/>
    <n v="1.7666000000000004"/>
    <n v="0.45"/>
    <n v="0.79497000000000018"/>
  </r>
  <r>
    <x v="7"/>
    <n v="20"/>
    <x v="2"/>
    <s v="Candy A"/>
    <n v="1.5"/>
    <x v="1"/>
    <n v="2"/>
    <n v="10"/>
    <n v="9.6199999999999992"/>
    <n v="14.79"/>
    <n v="14.44"/>
    <n v="8.6999999999999993"/>
    <n v="8.0399999999999991"/>
    <n v="1.1556"/>
    <n v="0.1"/>
    <n v="0.2"/>
    <n v="0"/>
    <n v="0.5"/>
    <n v="0"/>
    <n v="0.3"/>
    <n v="1"/>
    <n v="60"/>
    <n v="1"/>
    <n v="1.6666666666666666E-2"/>
    <n v="0.67773333333333341"/>
    <n v="0.45"/>
    <n v="0.30498000000000003"/>
  </r>
  <r>
    <x v="7"/>
    <n v="21"/>
    <x v="3"/>
    <s v="Cold Drink A"/>
    <n v="1.5"/>
    <x v="1"/>
    <n v="2"/>
    <n v="10"/>
    <n v="9.6199999999999992"/>
    <n v="14.79"/>
    <n v="14.44"/>
    <n v="8.6999999999999993"/>
    <n v="8.0399999999999991"/>
    <n v="1.74"/>
    <n v="0.2"/>
    <n v="0"/>
    <n v="0"/>
    <n v="0"/>
    <n v="1"/>
    <n v="0"/>
    <n v="1"/>
    <n v="120"/>
    <n v="0.5"/>
    <n v="8.3333333333333332E-3"/>
    <n v="0.17666666666666669"/>
    <n v="0.75"/>
    <n v="0.13250000000000001"/>
  </r>
  <r>
    <x v="7"/>
    <n v="22"/>
    <x v="3"/>
    <s v="Cold Drink B"/>
    <n v="1.5"/>
    <x v="1"/>
    <n v="2"/>
    <n v="10"/>
    <n v="9.6199999999999992"/>
    <n v="14.79"/>
    <n v="14.44"/>
    <n v="8.6999999999999993"/>
    <n v="8.0399999999999991"/>
    <n v="1.74"/>
    <n v="0.2"/>
    <n v="0"/>
    <n v="0"/>
    <n v="0"/>
    <n v="1"/>
    <n v="0"/>
    <n v="1"/>
    <n v="120"/>
    <n v="0.5"/>
    <n v="8.3333333333333332E-3"/>
    <n v="0.17666666666666669"/>
    <n v="0.75"/>
    <n v="0.13250000000000001"/>
  </r>
  <r>
    <x v="7"/>
    <n v="23"/>
    <x v="3"/>
    <s v="Cold Drink C"/>
    <n v="2"/>
    <x v="1"/>
    <n v="2.666666666666667"/>
    <n v="10"/>
    <n v="9.6199999999999992"/>
    <n v="14.79"/>
    <n v="14.44"/>
    <n v="8.6999999999999993"/>
    <n v="8.0399999999999991"/>
    <n v="1.9695999999999998"/>
    <n v="0.2"/>
    <n v="0"/>
    <n v="0"/>
    <n v="0.2"/>
    <n v="0.8"/>
    <n v="0"/>
    <n v="1"/>
    <n v="60"/>
    <n v="1"/>
    <n v="1.6666666666666666E-2"/>
    <n v="0.53040000000000054"/>
    <n v="0.75"/>
    <n v="0.39780000000000038"/>
  </r>
  <r>
    <x v="7"/>
    <n v="24"/>
    <x v="3"/>
    <s v="Cold Drink D"/>
    <n v="2"/>
    <x v="1"/>
    <n v="2.666666666666667"/>
    <n v="10"/>
    <n v="9.6199999999999992"/>
    <n v="14.79"/>
    <n v="14.44"/>
    <n v="8.6999999999999993"/>
    <n v="8.0399999999999991"/>
    <n v="1.9695999999999998"/>
    <n v="0.2"/>
    <n v="0"/>
    <n v="0"/>
    <n v="0.2"/>
    <n v="0.8"/>
    <n v="0"/>
    <n v="1"/>
    <n v="60"/>
    <n v="1"/>
    <n v="1.6666666666666666E-2"/>
    <n v="0.53040000000000054"/>
    <n v="0.75"/>
    <n v="0.39780000000000038"/>
  </r>
  <r>
    <x v="7"/>
    <n v="25"/>
    <x v="3"/>
    <s v="Hot Drink A"/>
    <n v="1.5"/>
    <x v="1"/>
    <n v="2"/>
    <n v="10"/>
    <n v="9.6199999999999992"/>
    <n v="14.79"/>
    <n v="14.44"/>
    <n v="8.6999999999999993"/>
    <n v="8.0399999999999991"/>
    <n v="1.74"/>
    <n v="0.2"/>
    <n v="0"/>
    <n v="0"/>
    <n v="0"/>
    <n v="1"/>
    <n v="0"/>
    <n v="1"/>
    <n v="40"/>
    <n v="1.5"/>
    <n v="2.5000000000000001E-2"/>
    <n v="1.0000000000000009E-2"/>
    <n v="0.75"/>
    <n v="7.5000000000000067E-3"/>
  </r>
  <r>
    <x v="7"/>
    <n v="26"/>
    <x v="3"/>
    <s v="Hot Drink B"/>
    <n v="1.5"/>
    <x v="1"/>
    <n v="2"/>
    <n v="10"/>
    <n v="9.6199999999999992"/>
    <n v="14.79"/>
    <n v="14.44"/>
    <n v="8.6999999999999993"/>
    <n v="8.0399999999999991"/>
    <n v="1.8548"/>
    <n v="0.2"/>
    <n v="0"/>
    <n v="0"/>
    <n v="0.1"/>
    <n v="0.9"/>
    <n v="0"/>
    <n v="1"/>
    <n v="40"/>
    <n v="1.5"/>
    <n v="2.5000000000000001E-2"/>
    <n v="-0.1048"/>
    <n v="0.75"/>
    <n v="-7.8600000000000003E-2"/>
  </r>
  <r>
    <x v="8"/>
    <n v="1"/>
    <x v="0"/>
    <s v="Salad A"/>
    <n v="3"/>
    <x v="7"/>
    <n v="5.6000000000000005"/>
    <n v="14"/>
    <n v="9.2899999999999991"/>
    <n v="14.35"/>
    <n v="13.55"/>
    <n v="8.24"/>
    <n v="6.44"/>
    <n v="2.5678000000000001"/>
    <n v="0.2"/>
    <n v="0"/>
    <n v="0"/>
    <n v="0.9"/>
    <n v="0"/>
    <n v="0.1"/>
    <n v="1"/>
    <n v="20"/>
    <n v="3"/>
    <n v="0.05"/>
    <n v="2.3322000000000003"/>
    <n v="0.35"/>
    <n v="0.81627000000000005"/>
  </r>
  <r>
    <x v="8"/>
    <n v="2"/>
    <x v="0"/>
    <s v="Salad B"/>
    <n v="3"/>
    <x v="7"/>
    <n v="5.6000000000000005"/>
    <n v="14"/>
    <n v="9.2899999999999991"/>
    <n v="14.35"/>
    <n v="13.55"/>
    <n v="8.24"/>
    <n v="6.44"/>
    <n v="2.5998000000000001"/>
    <n v="0.2"/>
    <n v="0"/>
    <n v="0.2"/>
    <n v="0.7"/>
    <n v="0"/>
    <n v="0.1"/>
    <n v="0.99999999999999989"/>
    <n v="20"/>
    <n v="3"/>
    <n v="0.05"/>
    <n v="2.3002000000000002"/>
    <n v="0.35"/>
    <n v="0.80507000000000006"/>
  </r>
  <r>
    <x v="8"/>
    <n v="3"/>
    <x v="0"/>
    <s v="Salad C"/>
    <n v="3"/>
    <x v="7"/>
    <n v="5.6000000000000005"/>
    <n v="14"/>
    <n v="9.2899999999999991"/>
    <n v="14.35"/>
    <n v="13.55"/>
    <n v="8.24"/>
    <n v="6.44"/>
    <n v="2.6478000000000002"/>
    <n v="0.2"/>
    <n v="0"/>
    <n v="0.5"/>
    <n v="0.4"/>
    <n v="0"/>
    <n v="0.1"/>
    <n v="1"/>
    <n v="20"/>
    <n v="3"/>
    <n v="0.05"/>
    <n v="2.2522000000000002"/>
    <n v="0.35"/>
    <n v="0.78827000000000003"/>
  </r>
  <r>
    <x v="8"/>
    <n v="4"/>
    <x v="0"/>
    <s v="Soup A"/>
    <n v="2"/>
    <x v="7"/>
    <n v="3.7333333333333338"/>
    <n v="14"/>
    <n v="9.2899999999999991"/>
    <n v="14.35"/>
    <n v="13.55"/>
    <n v="8.24"/>
    <n v="6.44"/>
    <n v="1.9498000000000006"/>
    <n v="0.2"/>
    <n v="0.1"/>
    <n v="0"/>
    <n v="0.4"/>
    <n v="0.1"/>
    <n v="0.4"/>
    <n v="1"/>
    <n v="60"/>
    <n v="1"/>
    <n v="1.6666666666666666E-2"/>
    <n v="1.5501999999999998"/>
    <n v="0.35"/>
    <n v="0.54256999999999989"/>
  </r>
  <r>
    <x v="8"/>
    <n v="5"/>
    <x v="0"/>
    <s v="Soup B"/>
    <n v="2"/>
    <x v="7"/>
    <n v="3.7333333333333338"/>
    <n v="14"/>
    <n v="9.2899999999999991"/>
    <n v="14.35"/>
    <n v="13.55"/>
    <n v="8.24"/>
    <n v="6.44"/>
    <n v="2.1240000000000001"/>
    <n v="0.2"/>
    <n v="0.1"/>
    <n v="0.2"/>
    <n v="0.3"/>
    <n v="0.1"/>
    <n v="0.3"/>
    <n v="1"/>
    <n v="60"/>
    <n v="1"/>
    <n v="1.6666666666666666E-2"/>
    <n v="1.3760000000000003"/>
    <n v="0.35"/>
    <n v="0.48160000000000008"/>
  </r>
  <r>
    <x v="8"/>
    <n v="6"/>
    <x v="0"/>
    <s v="Pirozhok A"/>
    <n v="1"/>
    <x v="7"/>
    <n v="1.8666666666666669"/>
    <n v="14"/>
    <n v="9.2899999999999991"/>
    <n v="14.35"/>
    <n v="13.55"/>
    <n v="8.24"/>
    <n v="6.44"/>
    <n v="1.2147500000000004"/>
    <n v="0.1"/>
    <n v="0.1"/>
    <n v="0"/>
    <n v="0.75"/>
    <n v="0.05"/>
    <n v="0.1"/>
    <n v="1"/>
    <n v="30"/>
    <n v="2"/>
    <n v="3.3333333333333333E-2"/>
    <n v="0.1852499999999998"/>
    <n v="0.35"/>
    <n v="6.4837499999999923E-2"/>
  </r>
  <r>
    <x v="8"/>
    <n v="7"/>
    <x v="0"/>
    <s v="Pirozhok B"/>
    <n v="1"/>
    <x v="7"/>
    <n v="1.8666666666666669"/>
    <n v="14"/>
    <n v="9.2899999999999991"/>
    <n v="14.35"/>
    <n v="13.55"/>
    <n v="8.24"/>
    <n v="6.44"/>
    <n v="1.25475"/>
    <n v="0.1"/>
    <n v="0.1"/>
    <n v="0.5"/>
    <n v="0.25"/>
    <n v="0.05"/>
    <n v="0.1"/>
    <n v="1"/>
    <n v="30"/>
    <n v="2"/>
    <n v="3.3333333333333333E-2"/>
    <n v="0.14525000000000021"/>
    <n v="0.35"/>
    <n v="5.083750000000007E-2"/>
  </r>
  <r>
    <x v="8"/>
    <n v="8"/>
    <x v="1"/>
    <s v="Blin A"/>
    <n v="3"/>
    <x v="7"/>
    <n v="5.6000000000000005"/>
    <n v="14"/>
    <n v="9.2899999999999991"/>
    <n v="14.35"/>
    <n v="13.55"/>
    <n v="8.24"/>
    <n v="6.44"/>
    <n v="2.4295000000000009"/>
    <n v="0.2"/>
    <n v="0.1"/>
    <n v="0"/>
    <n v="0.75"/>
    <n v="0.05"/>
    <n v="0.1"/>
    <n v="1"/>
    <n v="15"/>
    <n v="4"/>
    <n v="6.6666666666666666E-2"/>
    <n v="2.2371666666666661"/>
    <n v="0.8"/>
    <n v="1.789733333333333"/>
  </r>
  <r>
    <x v="8"/>
    <n v="9"/>
    <x v="1"/>
    <s v="Blin B"/>
    <n v="3"/>
    <x v="7"/>
    <n v="5.6000000000000005"/>
    <n v="14"/>
    <n v="9.2899999999999991"/>
    <n v="14.35"/>
    <n v="13.55"/>
    <n v="8.24"/>
    <n v="6.44"/>
    <n v="3.3886500000000002"/>
    <n v="0.3"/>
    <n v="0.3"/>
    <n v="0"/>
    <n v="0.55000000000000004"/>
    <n v="0.05"/>
    <n v="0.1"/>
    <n v="1.0000000000000002"/>
    <n v="15"/>
    <n v="4"/>
    <n v="6.6666666666666666E-2"/>
    <n v="1.278016666666667"/>
    <n v="0.8"/>
    <n v="1.0224133333333336"/>
  </r>
  <r>
    <x v="8"/>
    <n v="10"/>
    <x v="1"/>
    <s v="Blin C"/>
    <n v="3"/>
    <x v="7"/>
    <n v="5.6000000000000005"/>
    <n v="14"/>
    <n v="9.2899999999999991"/>
    <n v="14.35"/>
    <n v="13.55"/>
    <n v="8.24"/>
    <n v="6.44"/>
    <n v="3.70425"/>
    <n v="0.3"/>
    <n v="0.1"/>
    <n v="0.25"/>
    <n v="0.5"/>
    <n v="0.05"/>
    <n v="0.1"/>
    <n v="1"/>
    <n v="15"/>
    <n v="4"/>
    <n v="6.6666666666666666E-2"/>
    <n v="0.96241666666666714"/>
    <n v="0.8"/>
    <n v="0.7699333333333338"/>
  </r>
  <r>
    <x v="8"/>
    <n v="11"/>
    <x v="1"/>
    <s v="Blin D"/>
    <n v="3"/>
    <x v="7"/>
    <n v="5.6000000000000005"/>
    <n v="14"/>
    <n v="9.2899999999999991"/>
    <n v="14.35"/>
    <n v="13.55"/>
    <n v="8.24"/>
    <n v="6.44"/>
    <n v="2.4083000000000006"/>
    <n v="0.2"/>
    <n v="0.2"/>
    <n v="0.4"/>
    <n v="0.25"/>
    <n v="0.05"/>
    <n v="0.1"/>
    <n v="1.0000000000000002"/>
    <n v="10"/>
    <n v="6"/>
    <n v="0.1"/>
    <n v="1.7916999999999998"/>
    <n v="0.8"/>
    <n v="1.43336"/>
  </r>
  <r>
    <x v="8"/>
    <n v="12"/>
    <x v="1"/>
    <s v="Blin E"/>
    <n v="4"/>
    <x v="7"/>
    <n v="7.4666666666666677"/>
    <n v="14"/>
    <n v="9.2899999999999991"/>
    <n v="14.35"/>
    <n v="13.55"/>
    <n v="8.24"/>
    <n v="6.44"/>
    <n v="3.66045"/>
    <n v="0.3"/>
    <n v="0.2"/>
    <n v="0.6"/>
    <n v="0.05"/>
    <n v="0.05"/>
    <n v="0.1"/>
    <n v="1.0000000000000002"/>
    <n v="10"/>
    <n v="6"/>
    <n v="0.1"/>
    <n v="2.4062166666666673"/>
    <n v="0.8"/>
    <n v="1.9249733333333339"/>
  </r>
  <r>
    <x v="8"/>
    <n v="13"/>
    <x v="1"/>
    <s v="Blin F"/>
    <n v="4"/>
    <x v="7"/>
    <n v="7.4666666666666677"/>
    <n v="14"/>
    <n v="9.2899999999999991"/>
    <n v="14.35"/>
    <n v="13.55"/>
    <n v="8.24"/>
    <n v="6.44"/>
    <n v="3.63645"/>
    <n v="0.3"/>
    <n v="0.2"/>
    <n v="0.5"/>
    <n v="0.15"/>
    <n v="0.05"/>
    <n v="0.1"/>
    <n v="1"/>
    <n v="10"/>
    <n v="6"/>
    <n v="0.1"/>
    <n v="2.4302166666666674"/>
    <n v="0.8"/>
    <n v="1.944173333333334"/>
  </r>
  <r>
    <x v="8"/>
    <n v="14"/>
    <x v="1"/>
    <s v="Veggie Blin A"/>
    <n v="3"/>
    <x v="7"/>
    <n v="5.6000000000000005"/>
    <n v="14"/>
    <n v="9.2899999999999991"/>
    <n v="14.35"/>
    <n v="13.55"/>
    <n v="8.24"/>
    <n v="6.44"/>
    <n v="2.4295000000000009"/>
    <n v="0.2"/>
    <n v="0.1"/>
    <n v="0"/>
    <n v="0.75"/>
    <n v="0.05"/>
    <n v="0.1"/>
    <n v="1"/>
    <n v="15"/>
    <n v="4"/>
    <n v="6.6666666666666666E-2"/>
    <n v="2.2371666666666661"/>
    <n v="0.8"/>
    <n v="1.789733333333333"/>
  </r>
  <r>
    <x v="8"/>
    <n v="15"/>
    <x v="1"/>
    <s v="Fruit Blin B"/>
    <n v="3"/>
    <x v="7"/>
    <n v="5.6000000000000005"/>
    <n v="14"/>
    <n v="9.2899999999999991"/>
    <n v="14.35"/>
    <n v="13.55"/>
    <n v="8.24"/>
    <n v="6.44"/>
    <n v="2.3443000000000005"/>
    <n v="0.2"/>
    <n v="0.2"/>
    <n v="0"/>
    <n v="0.65"/>
    <n v="0.05"/>
    <n v="0.1"/>
    <n v="1.0000000000000002"/>
    <n v="15"/>
    <n v="4"/>
    <n v="6.6666666666666666E-2"/>
    <n v="2.3223666666666665"/>
    <n v="0.8"/>
    <n v="1.8578933333333332"/>
  </r>
  <r>
    <x v="8"/>
    <n v="16"/>
    <x v="1"/>
    <s v="Entry A"/>
    <n v="5"/>
    <x v="7"/>
    <n v="9.3333333333333339"/>
    <n v="14"/>
    <n v="9.2899999999999991"/>
    <n v="14.35"/>
    <n v="13.55"/>
    <n v="8.24"/>
    <n v="6.44"/>
    <n v="3.5451000000000001"/>
    <n v="0.3"/>
    <n v="0"/>
    <n v="0.5"/>
    <n v="0.2"/>
    <n v="0"/>
    <n v="0.3"/>
    <n v="1"/>
    <n v="10"/>
    <n v="6"/>
    <n v="0.1"/>
    <n v="4.3882333333333339"/>
    <n v="0.8"/>
    <n v="3.5105866666666672"/>
  </r>
  <r>
    <x v="8"/>
    <n v="17"/>
    <x v="1"/>
    <s v="Entry B"/>
    <n v="5"/>
    <x v="7"/>
    <n v="9.3333333333333339"/>
    <n v="14"/>
    <n v="9.2899999999999991"/>
    <n v="14.35"/>
    <n v="13.55"/>
    <n v="8.24"/>
    <n v="6.44"/>
    <n v="3.6305999999999998"/>
    <n v="0.3"/>
    <n v="0.1"/>
    <n v="0.5"/>
    <n v="0.2"/>
    <n v="0"/>
    <n v="0.2"/>
    <n v="1"/>
    <n v="10"/>
    <n v="6"/>
    <n v="0.1"/>
    <n v="4.3027333333333342"/>
    <n v="0.8"/>
    <n v="3.4421866666666676"/>
  </r>
  <r>
    <x v="8"/>
    <n v="18"/>
    <x v="2"/>
    <s v="Cake A"/>
    <n v="3"/>
    <x v="7"/>
    <n v="5.6000000000000005"/>
    <n v="14"/>
    <n v="9.2899999999999991"/>
    <n v="14.35"/>
    <n v="13.55"/>
    <n v="8.24"/>
    <n v="6.44"/>
    <n v="1.5847500000000001"/>
    <n v="0.15"/>
    <n v="0.2"/>
    <n v="0"/>
    <n v="0.5"/>
    <n v="0"/>
    <n v="0.3"/>
    <n v="1"/>
    <n v="20"/>
    <n v="3"/>
    <n v="0.05"/>
    <n v="3.3152499999999998"/>
    <n v="0.5"/>
    <n v="1.6576249999999999"/>
  </r>
  <r>
    <x v="8"/>
    <n v="19"/>
    <x v="2"/>
    <s v="Cake B"/>
    <n v="3"/>
    <x v="7"/>
    <n v="5.6000000000000005"/>
    <n v="14"/>
    <n v="9.2899999999999991"/>
    <n v="14.35"/>
    <n v="13.55"/>
    <n v="8.24"/>
    <n v="6.44"/>
    <n v="1.5847500000000001"/>
    <n v="0.15"/>
    <n v="0.2"/>
    <n v="0"/>
    <n v="0.5"/>
    <n v="0"/>
    <n v="0.3"/>
    <n v="1"/>
    <n v="20"/>
    <n v="3"/>
    <n v="0.05"/>
    <n v="3.3152499999999998"/>
    <n v="0.5"/>
    <n v="1.6576249999999999"/>
  </r>
  <r>
    <x v="8"/>
    <n v="20"/>
    <x v="2"/>
    <s v="Candy A"/>
    <n v="1.5"/>
    <x v="7"/>
    <n v="2.8000000000000003"/>
    <n v="14"/>
    <n v="9.2899999999999991"/>
    <n v="14.35"/>
    <n v="13.55"/>
    <n v="8.24"/>
    <n v="6.44"/>
    <n v="1.0565000000000002"/>
    <n v="0.1"/>
    <n v="0.2"/>
    <n v="0"/>
    <n v="0.5"/>
    <n v="0"/>
    <n v="0.3"/>
    <n v="1"/>
    <n v="60"/>
    <n v="1"/>
    <n v="1.6666666666666666E-2"/>
    <n v="1.5101666666666667"/>
    <n v="0.5"/>
    <n v="0.75508333333333333"/>
  </r>
  <r>
    <x v="8"/>
    <n v="21"/>
    <x v="3"/>
    <s v="Cold Drink A"/>
    <n v="1.5"/>
    <x v="7"/>
    <n v="2.8000000000000003"/>
    <n v="14"/>
    <n v="9.2899999999999991"/>
    <n v="14.35"/>
    <n v="13.55"/>
    <n v="8.24"/>
    <n v="6.44"/>
    <n v="1.6480000000000001"/>
    <n v="0.2"/>
    <n v="0"/>
    <n v="0"/>
    <n v="0"/>
    <n v="1"/>
    <n v="0"/>
    <n v="1"/>
    <n v="120"/>
    <n v="0.5"/>
    <n v="8.3333333333333332E-3"/>
    <n v="1.0353333333333334"/>
    <n v="0.95"/>
    <n v="0.9835666666666667"/>
  </r>
  <r>
    <x v="8"/>
    <n v="22"/>
    <x v="3"/>
    <s v="Cold Drink B"/>
    <n v="1.5"/>
    <x v="7"/>
    <n v="2.8000000000000003"/>
    <n v="14"/>
    <n v="9.2899999999999991"/>
    <n v="14.35"/>
    <n v="13.55"/>
    <n v="8.24"/>
    <n v="6.44"/>
    <n v="1.6480000000000001"/>
    <n v="0.2"/>
    <n v="0"/>
    <n v="0"/>
    <n v="0"/>
    <n v="1"/>
    <n v="0"/>
    <n v="1"/>
    <n v="120"/>
    <n v="0.5"/>
    <n v="8.3333333333333332E-3"/>
    <n v="1.0353333333333334"/>
    <n v="0.95"/>
    <n v="0.9835666666666667"/>
  </r>
  <r>
    <x v="8"/>
    <n v="23"/>
    <x v="3"/>
    <s v="Cold Drink C"/>
    <n v="2"/>
    <x v="7"/>
    <n v="3.7333333333333338"/>
    <n v="14"/>
    <n v="9.2899999999999991"/>
    <n v="14.35"/>
    <n v="13.55"/>
    <n v="8.24"/>
    <n v="6.44"/>
    <n v="1.8604000000000003"/>
    <n v="0.2"/>
    <n v="0"/>
    <n v="0"/>
    <n v="0.2"/>
    <n v="0.8"/>
    <n v="0"/>
    <n v="1"/>
    <n v="60"/>
    <n v="1"/>
    <n v="1.6666666666666666E-2"/>
    <n v="1.6396000000000002"/>
    <n v="0.95"/>
    <n v="1.55762"/>
  </r>
  <r>
    <x v="8"/>
    <n v="24"/>
    <x v="3"/>
    <s v="Cold Drink D"/>
    <n v="2"/>
    <x v="7"/>
    <n v="3.7333333333333338"/>
    <n v="14"/>
    <n v="9.2899999999999991"/>
    <n v="14.35"/>
    <n v="13.55"/>
    <n v="8.24"/>
    <n v="6.44"/>
    <n v="1.8604000000000003"/>
    <n v="0.2"/>
    <n v="0"/>
    <n v="0"/>
    <n v="0.2"/>
    <n v="0.8"/>
    <n v="0"/>
    <n v="1"/>
    <n v="60"/>
    <n v="1"/>
    <n v="1.6666666666666666E-2"/>
    <n v="1.6396000000000002"/>
    <n v="0.95"/>
    <n v="1.55762"/>
  </r>
  <r>
    <x v="8"/>
    <n v="25"/>
    <x v="3"/>
    <s v="Hot Drink A"/>
    <n v="1.5"/>
    <x v="7"/>
    <n v="2.8000000000000003"/>
    <n v="14"/>
    <n v="9.2899999999999991"/>
    <n v="14.35"/>
    <n v="13.55"/>
    <n v="8.24"/>
    <n v="6.44"/>
    <n v="1.6480000000000001"/>
    <n v="0.2"/>
    <n v="0"/>
    <n v="0"/>
    <n v="0"/>
    <n v="1"/>
    <n v="0"/>
    <n v="1"/>
    <n v="40"/>
    <n v="1.5"/>
    <n v="2.5000000000000001E-2"/>
    <n v="0.80200000000000005"/>
    <n v="0.95"/>
    <n v="0.76190000000000002"/>
  </r>
  <r>
    <x v="8"/>
    <n v="26"/>
    <x v="3"/>
    <s v="Hot Drink B"/>
    <n v="1.5"/>
    <x v="7"/>
    <n v="2.8000000000000003"/>
    <n v="14"/>
    <n v="9.2899999999999991"/>
    <n v="14.35"/>
    <n v="13.55"/>
    <n v="8.24"/>
    <n v="6.44"/>
    <n v="1.7542000000000002"/>
    <n v="0.2"/>
    <n v="0"/>
    <n v="0"/>
    <n v="0.1"/>
    <n v="0.9"/>
    <n v="0"/>
    <n v="1"/>
    <n v="40"/>
    <n v="1.5"/>
    <n v="2.5000000000000001E-2"/>
    <n v="0.69579999999999997"/>
    <n v="0.95"/>
    <n v="0.66100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7:B27" firstHeaderRow="1" firstDataRow="1" firstDataCol="1"/>
  <pivotFields count="27">
    <pivotField axis="axisRow" showAll="0">
      <items count="10">
        <item x="7"/>
        <item x="2"/>
        <item x="3"/>
        <item x="1"/>
        <item x="6"/>
        <item x="4"/>
        <item x="5"/>
        <item x="8"/>
        <item x="0"/>
        <item t="default"/>
      </items>
    </pivotField>
    <pivotField showAll="0"/>
    <pivotField showAll="0"/>
    <pivotField showAll="0"/>
    <pivotField numFmtId="164" showAll="0"/>
    <pivotField dataField="1" numFmtId="2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1" showAll="0"/>
    <pivotField numFmtId="2" showAll="0"/>
    <pivotField numFmtId="2" showAll="0"/>
    <pivotField numFmtId="43" showAll="0"/>
    <pivotField numFmtId="9" showAll="0"/>
    <pivotField numFmtId="43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Максимум по полю Price premium" fld="5" subtotal="max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F14" firstHeaderRow="1" firstDataRow="2" firstDataCol="1"/>
  <pivotFields count="27">
    <pivotField axis="axisRow" showAll="0">
      <items count="10">
        <item x="7"/>
        <item x="2"/>
        <item x="3"/>
        <item x="1"/>
        <item x="6"/>
        <item x="4"/>
        <item x="5"/>
        <item x="8"/>
        <item x="0"/>
        <item t="default"/>
      </items>
    </pivotField>
    <pivotField showAll="0"/>
    <pivotField axis="axisCol" multipleItemSelectionAllowed="1" showAll="0">
      <items count="5">
        <item x="0"/>
        <item x="3"/>
        <item x="2"/>
        <item x="1"/>
        <item t="default"/>
      </items>
    </pivotField>
    <pivotField showAll="0"/>
    <pivotField numFmtId="164" showAll="0"/>
    <pivotField numFmtId="2" showAll="0">
      <items count="9">
        <item x="0"/>
        <item x="6"/>
        <item x="4"/>
        <item x="5"/>
        <item x="1"/>
        <item x="2"/>
        <item x="3"/>
        <item x="7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numFmtId="9" showAll="0"/>
    <pivotField numFmtId="9" showAll="0"/>
    <pivotField numFmtId="9" showAll="0"/>
    <pivotField numFmtId="9" showAll="0"/>
    <pivotField numFmtId="9" showAll="0"/>
    <pivotField numFmtId="9" showAll="0"/>
    <pivotField numFmtId="1" showAll="0"/>
    <pivotField numFmtId="2" showAll="0"/>
    <pivotField numFmtId="2" showAll="0"/>
    <pivotField numFmtId="43" showAll="0"/>
    <pivotField numFmtId="9" showAll="0"/>
    <pivotField dataField="1" numFmtId="43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реднее по полю Profit per order2" fld="26" subtotal="average" baseField="0" baseItem="0"/>
  </dataFields>
  <formats count="2">
    <format dxfId="3">
      <pivotArea collapsedLevelsAreSubtotals="1" fieldPosition="0">
        <references count="1">
          <reference field="0" count="0"/>
        </references>
      </pivotArea>
    </format>
    <format dxfId="2">
      <pivotArea grandRow="1" outline="0" collapsedLevelsAreSubtotals="1" fieldPosition="0"/>
    </format>
  </format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Z986"/>
  <sheetViews>
    <sheetView workbookViewId="0">
      <selection activeCell="R6" sqref="R6"/>
    </sheetView>
  </sheetViews>
  <sheetFormatPr defaultColWidth="11.25" defaultRowHeight="15" customHeight="1" x14ac:dyDescent="0.35"/>
  <cols>
    <col min="1" max="1" width="6.58203125" style="51" customWidth="1"/>
    <col min="2" max="2" width="2.83203125" style="51" bestFit="1" customWidth="1"/>
    <col min="3" max="3" width="9.33203125" style="51" bestFit="1" customWidth="1"/>
    <col min="4" max="5" width="7.33203125" style="51" customWidth="1"/>
    <col min="6" max="6" width="9.58203125" style="51" customWidth="1"/>
    <col min="7" max="7" width="12.33203125" style="51" customWidth="1"/>
    <col min="8" max="8" width="8.58203125" style="51" customWidth="1"/>
    <col min="9" max="9" width="8.33203125" style="51" customWidth="1"/>
    <col min="10" max="10" width="10.33203125" style="51" customWidth="1"/>
    <col min="11" max="16" width="8.33203125" style="51" customWidth="1"/>
    <col min="17" max="17" width="7.83203125" style="51" customWidth="1"/>
    <col min="18" max="18" width="9.58203125" style="51" customWidth="1"/>
    <col min="19" max="26" width="6.58203125" style="51" customWidth="1"/>
    <col min="27" max="16384" width="11.25" style="51"/>
  </cols>
  <sheetData>
    <row r="1" spans="1:26" ht="15" customHeight="1" x14ac:dyDescent="0.35">
      <c r="A1" s="50"/>
      <c r="B1" s="65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5" customHeight="1" x14ac:dyDescent="0.35">
      <c r="A2" s="50"/>
      <c r="B2" s="65"/>
      <c r="C2" s="50"/>
      <c r="D2" s="50"/>
      <c r="E2" s="68">
        <f>[1]Solution!C22</f>
        <v>1.8666666666666669</v>
      </c>
      <c r="F2" s="50"/>
      <c r="G2" s="50"/>
      <c r="H2" s="50"/>
      <c r="I2" s="69"/>
      <c r="J2" s="69"/>
      <c r="K2" s="69"/>
      <c r="L2" s="69" t="s">
        <v>92</v>
      </c>
      <c r="M2" s="69">
        <v>3</v>
      </c>
      <c r="N2" s="66"/>
      <c r="O2" s="66"/>
      <c r="P2" s="66"/>
      <c r="Q2" s="69">
        <v>3</v>
      </c>
      <c r="R2" s="50"/>
      <c r="S2" s="50"/>
      <c r="T2" s="50"/>
      <c r="U2" s="50"/>
      <c r="V2" s="50"/>
      <c r="W2" s="50"/>
      <c r="X2" s="50"/>
      <c r="Y2" s="50"/>
      <c r="Z2" s="50"/>
    </row>
    <row r="3" spans="1:26" s="57" customFormat="1" ht="15" customHeight="1" x14ac:dyDescent="0.35">
      <c r="A3" s="56"/>
      <c r="B3" s="70" t="s">
        <v>0</v>
      </c>
      <c r="C3" s="70" t="s">
        <v>2</v>
      </c>
      <c r="D3" s="70" t="s">
        <v>1</v>
      </c>
      <c r="E3" s="70" t="s">
        <v>93</v>
      </c>
      <c r="F3" s="70" t="s">
        <v>94</v>
      </c>
      <c r="G3" s="70" t="s">
        <v>32</v>
      </c>
      <c r="H3" s="70" t="s">
        <v>37</v>
      </c>
      <c r="I3" s="70" t="s">
        <v>31</v>
      </c>
      <c r="J3" s="70" t="s">
        <v>33</v>
      </c>
      <c r="K3" s="70" t="s">
        <v>38</v>
      </c>
      <c r="L3" s="70" t="s">
        <v>34</v>
      </c>
      <c r="M3" s="70" t="s">
        <v>35</v>
      </c>
      <c r="N3" s="70" t="s">
        <v>39</v>
      </c>
      <c r="O3" s="70" t="s">
        <v>42</v>
      </c>
      <c r="P3" s="70" t="s">
        <v>41</v>
      </c>
      <c r="Q3" s="70" t="s">
        <v>40</v>
      </c>
      <c r="R3" s="70" t="s">
        <v>36</v>
      </c>
      <c r="S3" s="56"/>
      <c r="T3" s="56"/>
      <c r="U3" s="56"/>
      <c r="V3" s="56"/>
      <c r="W3" s="56"/>
      <c r="X3" s="56"/>
      <c r="Y3" s="56"/>
      <c r="Z3" s="56"/>
    </row>
    <row r="4" spans="1:26" ht="15" customHeight="1" x14ac:dyDescent="0.35">
      <c r="A4" s="50"/>
      <c r="B4" s="65">
        <v>1</v>
      </c>
      <c r="C4" s="50" t="s">
        <v>3</v>
      </c>
      <c r="D4" s="50" t="s">
        <v>4</v>
      </c>
      <c r="E4" s="71">
        <f t="shared" ref="E4:E29" si="0">F4*$E$2</f>
        <v>5.6000000000000005</v>
      </c>
      <c r="F4" s="66">
        <v>3</v>
      </c>
      <c r="G4" s="66">
        <f>SUMPRODUCT(I4:M4,[1]Solution!E$22:I$22)*H4</f>
        <v>2.5678000000000001</v>
      </c>
      <c r="H4" s="50">
        <v>0.2</v>
      </c>
      <c r="I4" s="67">
        <v>0</v>
      </c>
      <c r="J4" s="67">
        <v>0</v>
      </c>
      <c r="K4" s="67">
        <v>0.9</v>
      </c>
      <c r="L4" s="67">
        <v>0</v>
      </c>
      <c r="M4" s="67">
        <v>0.1</v>
      </c>
      <c r="N4" s="67">
        <f t="shared" ref="N4:N29" si="1">SUM(I4:M4)</f>
        <v>1</v>
      </c>
      <c r="O4" s="72">
        <v>20</v>
      </c>
      <c r="P4" s="73">
        <f t="shared" ref="P4:P29" si="2">60/O4</f>
        <v>3</v>
      </c>
      <c r="Q4" s="73">
        <f t="shared" ref="Q4:Q29" si="3">P4/60</f>
        <v>0.05</v>
      </c>
      <c r="R4" s="66">
        <f>E4-G4-Q4*[1]Solution!D$22</f>
        <v>2.3322000000000003</v>
      </c>
      <c r="S4" s="50"/>
      <c r="T4" s="50"/>
      <c r="U4" s="50"/>
      <c r="V4" s="50"/>
      <c r="W4" s="50"/>
      <c r="X4" s="50"/>
      <c r="Y4" s="50"/>
      <c r="Z4" s="50"/>
    </row>
    <row r="5" spans="1:26" ht="15" customHeight="1" x14ac:dyDescent="0.35">
      <c r="A5" s="50"/>
      <c r="B5" s="65">
        <f t="shared" ref="B5:B29" si="4">B4+1</f>
        <v>2</v>
      </c>
      <c r="C5" s="50" t="s">
        <v>3</v>
      </c>
      <c r="D5" s="50" t="s">
        <v>5</v>
      </c>
      <c r="E5" s="71">
        <f t="shared" si="0"/>
        <v>5.6000000000000005</v>
      </c>
      <c r="F5" s="66">
        <v>3</v>
      </c>
      <c r="G5" s="66">
        <f>SUMPRODUCT(I5:M5,[1]Solution!E$22:I$22)*H5</f>
        <v>2.5998000000000001</v>
      </c>
      <c r="H5" s="50">
        <v>0.2</v>
      </c>
      <c r="I5" s="67">
        <v>0</v>
      </c>
      <c r="J5" s="67">
        <v>0.2</v>
      </c>
      <c r="K5" s="67">
        <v>0.7</v>
      </c>
      <c r="L5" s="67">
        <v>0</v>
      </c>
      <c r="M5" s="67">
        <v>0.1</v>
      </c>
      <c r="N5" s="67">
        <f t="shared" si="1"/>
        <v>0.99999999999999989</v>
      </c>
      <c r="O5" s="72">
        <v>20</v>
      </c>
      <c r="P5" s="73">
        <f t="shared" si="2"/>
        <v>3</v>
      </c>
      <c r="Q5" s="73">
        <f t="shared" si="3"/>
        <v>0.05</v>
      </c>
      <c r="R5" s="66">
        <f>E5-G5-Q5*[1]Solution!D$22</f>
        <v>2.3002000000000002</v>
      </c>
      <c r="S5" s="50"/>
      <c r="T5" s="50"/>
      <c r="U5" s="50"/>
      <c r="V5" s="50"/>
      <c r="W5" s="50"/>
      <c r="X5" s="50"/>
      <c r="Y5" s="50"/>
      <c r="Z5" s="50"/>
    </row>
    <row r="6" spans="1:26" ht="15" customHeight="1" x14ac:dyDescent="0.35">
      <c r="A6" s="50"/>
      <c r="B6" s="65">
        <f t="shared" si="4"/>
        <v>3</v>
      </c>
      <c r="C6" s="50" t="s">
        <v>3</v>
      </c>
      <c r="D6" s="50" t="s">
        <v>6</v>
      </c>
      <c r="E6" s="71">
        <f t="shared" si="0"/>
        <v>5.6000000000000005</v>
      </c>
      <c r="F6" s="66">
        <v>3</v>
      </c>
      <c r="G6" s="66">
        <f>SUMPRODUCT(I6:M6,[1]Solution!E$22:I$22)*H6</f>
        <v>2.6478000000000002</v>
      </c>
      <c r="H6" s="50">
        <v>0.2</v>
      </c>
      <c r="I6" s="67">
        <v>0</v>
      </c>
      <c r="J6" s="67">
        <v>0.5</v>
      </c>
      <c r="K6" s="67">
        <v>0.4</v>
      </c>
      <c r="L6" s="67">
        <v>0</v>
      </c>
      <c r="M6" s="67">
        <v>0.1</v>
      </c>
      <c r="N6" s="67">
        <f t="shared" si="1"/>
        <v>1</v>
      </c>
      <c r="O6" s="72">
        <v>20</v>
      </c>
      <c r="P6" s="73">
        <f t="shared" si="2"/>
        <v>3</v>
      </c>
      <c r="Q6" s="73">
        <f t="shared" si="3"/>
        <v>0.05</v>
      </c>
      <c r="R6" s="66">
        <f>E6-G6-Q6*[1]Solution!D$22</f>
        <v>2.2522000000000002</v>
      </c>
      <c r="S6" s="50"/>
      <c r="T6" s="50"/>
      <c r="U6" s="50"/>
      <c r="V6" s="50"/>
      <c r="W6" s="50"/>
      <c r="X6" s="50"/>
      <c r="Y6" s="50"/>
      <c r="Z6" s="50"/>
    </row>
    <row r="7" spans="1:26" ht="15" customHeight="1" x14ac:dyDescent="0.35">
      <c r="A7" s="50"/>
      <c r="B7" s="65">
        <f t="shared" si="4"/>
        <v>4</v>
      </c>
      <c r="C7" s="50" t="s">
        <v>3</v>
      </c>
      <c r="D7" s="50" t="s">
        <v>7</v>
      </c>
      <c r="E7" s="71">
        <f t="shared" si="0"/>
        <v>3.7333333333333338</v>
      </c>
      <c r="F7" s="66">
        <v>2</v>
      </c>
      <c r="G7" s="66">
        <f>SUMPRODUCT(I7:M7,[1]Solution!E$22:I$22)*H7</f>
        <v>1.9498000000000006</v>
      </c>
      <c r="H7" s="50">
        <v>0.2</v>
      </c>
      <c r="I7" s="67">
        <v>0.1</v>
      </c>
      <c r="J7" s="67">
        <v>0</v>
      </c>
      <c r="K7" s="67">
        <v>0.4</v>
      </c>
      <c r="L7" s="67">
        <v>0.1</v>
      </c>
      <c r="M7" s="67">
        <v>0.4</v>
      </c>
      <c r="N7" s="67">
        <f t="shared" si="1"/>
        <v>1</v>
      </c>
      <c r="O7" s="72">
        <v>60</v>
      </c>
      <c r="P7" s="73">
        <f t="shared" si="2"/>
        <v>1</v>
      </c>
      <c r="Q7" s="73">
        <f t="shared" si="3"/>
        <v>1.6666666666666666E-2</v>
      </c>
      <c r="R7" s="66">
        <f>E7-G7-Q7*[1]Solution!D$22</f>
        <v>1.5501999999999998</v>
      </c>
      <c r="S7" s="50"/>
      <c r="T7" s="50"/>
      <c r="U7" s="50"/>
      <c r="V7" s="50"/>
      <c r="W7" s="50"/>
      <c r="X7" s="50"/>
      <c r="Y7" s="50"/>
      <c r="Z7" s="50"/>
    </row>
    <row r="8" spans="1:26" ht="15" customHeight="1" x14ac:dyDescent="0.35">
      <c r="A8" s="50"/>
      <c r="B8" s="65">
        <f t="shared" si="4"/>
        <v>5</v>
      </c>
      <c r="C8" s="50" t="s">
        <v>3</v>
      </c>
      <c r="D8" s="50" t="s">
        <v>8</v>
      </c>
      <c r="E8" s="71">
        <f t="shared" si="0"/>
        <v>3.7333333333333338</v>
      </c>
      <c r="F8" s="66">
        <v>2</v>
      </c>
      <c r="G8" s="66">
        <f>SUMPRODUCT(I8:M8,[1]Solution!E$22:I$22)*H8</f>
        <v>2.1240000000000001</v>
      </c>
      <c r="H8" s="50">
        <v>0.2</v>
      </c>
      <c r="I8" s="67">
        <v>0.1</v>
      </c>
      <c r="J8" s="67">
        <v>0.2</v>
      </c>
      <c r="K8" s="67">
        <v>0.3</v>
      </c>
      <c r="L8" s="67">
        <v>0.1</v>
      </c>
      <c r="M8" s="67">
        <v>0.3</v>
      </c>
      <c r="N8" s="67">
        <f t="shared" si="1"/>
        <v>1</v>
      </c>
      <c r="O8" s="72">
        <v>60</v>
      </c>
      <c r="P8" s="73">
        <f t="shared" si="2"/>
        <v>1</v>
      </c>
      <c r="Q8" s="73">
        <f t="shared" si="3"/>
        <v>1.6666666666666666E-2</v>
      </c>
      <c r="R8" s="66">
        <f>E8-G8-Q8*[1]Solution!D$22</f>
        <v>1.3760000000000003</v>
      </c>
      <c r="S8" s="50"/>
      <c r="T8" s="50"/>
      <c r="U8" s="50"/>
      <c r="V8" s="50"/>
      <c r="W8" s="50"/>
      <c r="X8" s="50"/>
      <c r="Y8" s="50"/>
      <c r="Z8" s="50"/>
    </row>
    <row r="9" spans="1:26" ht="15" customHeight="1" x14ac:dyDescent="0.35">
      <c r="A9" s="50"/>
      <c r="B9" s="65">
        <f t="shared" si="4"/>
        <v>6</v>
      </c>
      <c r="C9" s="50" t="s">
        <v>3</v>
      </c>
      <c r="D9" s="50" t="s">
        <v>23</v>
      </c>
      <c r="E9" s="71">
        <f t="shared" si="0"/>
        <v>1.8666666666666669</v>
      </c>
      <c r="F9" s="66">
        <v>1</v>
      </c>
      <c r="G9" s="66">
        <f>SUMPRODUCT(I9:M9,[1]Solution!E$22:I$22)*H9</f>
        <v>1.2147500000000004</v>
      </c>
      <c r="H9" s="50">
        <v>0.1</v>
      </c>
      <c r="I9" s="67">
        <v>0.1</v>
      </c>
      <c r="J9" s="67">
        <v>0</v>
      </c>
      <c r="K9" s="67">
        <v>0.75</v>
      </c>
      <c r="L9" s="67">
        <v>0.05</v>
      </c>
      <c r="M9" s="67">
        <v>0.1</v>
      </c>
      <c r="N9" s="67">
        <f t="shared" si="1"/>
        <v>1</v>
      </c>
      <c r="O9" s="72">
        <v>30</v>
      </c>
      <c r="P9" s="73">
        <f t="shared" si="2"/>
        <v>2</v>
      </c>
      <c r="Q9" s="73">
        <f t="shared" si="3"/>
        <v>3.3333333333333333E-2</v>
      </c>
      <c r="R9" s="66">
        <f>E9-G9-Q9*[1]Solution!D$22</f>
        <v>0.1852499999999998</v>
      </c>
      <c r="S9" s="50"/>
      <c r="T9" s="50"/>
      <c r="U9" s="50"/>
      <c r="V9" s="50"/>
      <c r="W9" s="50"/>
      <c r="X9" s="50"/>
      <c r="Y9" s="50"/>
      <c r="Z9" s="50"/>
    </row>
    <row r="10" spans="1:26" ht="15" customHeight="1" thickBot="1" x14ac:dyDescent="0.4">
      <c r="A10" s="50"/>
      <c r="B10" s="74">
        <f t="shared" si="4"/>
        <v>7</v>
      </c>
      <c r="C10" s="75" t="s">
        <v>3</v>
      </c>
      <c r="D10" s="75" t="s">
        <v>24</v>
      </c>
      <c r="E10" s="71">
        <f t="shared" si="0"/>
        <v>1.8666666666666669</v>
      </c>
      <c r="F10" s="76">
        <v>1</v>
      </c>
      <c r="G10" s="76">
        <f>SUMPRODUCT(I10:M10,[1]Solution!E$22:I$22)*H10</f>
        <v>1.25475</v>
      </c>
      <c r="H10" s="75">
        <v>0.1</v>
      </c>
      <c r="I10" s="77">
        <v>0.1</v>
      </c>
      <c r="J10" s="77">
        <v>0.5</v>
      </c>
      <c r="K10" s="77">
        <v>0.25</v>
      </c>
      <c r="L10" s="77">
        <v>0.05</v>
      </c>
      <c r="M10" s="77">
        <v>0.1</v>
      </c>
      <c r="N10" s="77">
        <f t="shared" si="1"/>
        <v>1</v>
      </c>
      <c r="O10" s="78">
        <v>30</v>
      </c>
      <c r="P10" s="79">
        <f t="shared" si="2"/>
        <v>2</v>
      </c>
      <c r="Q10" s="79">
        <f t="shared" si="3"/>
        <v>3.3333333333333333E-2</v>
      </c>
      <c r="R10" s="66">
        <f>E10-G10-Q10*[1]Solution!D$22</f>
        <v>0.14525000000000021</v>
      </c>
      <c r="S10" s="50"/>
      <c r="T10" s="50"/>
      <c r="U10" s="50"/>
      <c r="V10" s="50"/>
      <c r="W10" s="50"/>
      <c r="X10" s="50"/>
      <c r="Y10" s="50"/>
      <c r="Z10" s="50"/>
    </row>
    <row r="11" spans="1:26" ht="15" customHeight="1" x14ac:dyDescent="0.35">
      <c r="A11" s="50"/>
      <c r="B11" s="65">
        <f t="shared" si="4"/>
        <v>8</v>
      </c>
      <c r="C11" s="50" t="s">
        <v>9</v>
      </c>
      <c r="D11" s="50" t="s">
        <v>10</v>
      </c>
      <c r="E11" s="71">
        <f t="shared" si="0"/>
        <v>5.6000000000000005</v>
      </c>
      <c r="F11" s="66">
        <v>3</v>
      </c>
      <c r="G11" s="66">
        <f>SUMPRODUCT(I11:M11,[1]Solution!E$22:I$22)*H11</f>
        <v>2.4295000000000009</v>
      </c>
      <c r="H11" s="50">
        <v>0.2</v>
      </c>
      <c r="I11" s="67">
        <v>0.1</v>
      </c>
      <c r="J11" s="67">
        <v>0</v>
      </c>
      <c r="K11" s="67">
        <v>0.75</v>
      </c>
      <c r="L11" s="67">
        <v>0.05</v>
      </c>
      <c r="M11" s="67">
        <v>0.1</v>
      </c>
      <c r="N11" s="67">
        <f t="shared" si="1"/>
        <v>1</v>
      </c>
      <c r="O11" s="72">
        <v>15</v>
      </c>
      <c r="P11" s="73">
        <f t="shared" si="2"/>
        <v>4</v>
      </c>
      <c r="Q11" s="73">
        <f t="shared" si="3"/>
        <v>6.6666666666666666E-2</v>
      </c>
      <c r="R11" s="66">
        <f>E11-G11-Q11*[1]Solution!D$22</f>
        <v>2.2371666666666661</v>
      </c>
      <c r="S11" s="50"/>
      <c r="T11" s="50"/>
      <c r="U11" s="50"/>
      <c r="V11" s="50"/>
      <c r="W11" s="50"/>
      <c r="X11" s="50"/>
      <c r="Y11" s="50"/>
      <c r="Z11" s="50"/>
    </row>
    <row r="12" spans="1:26" ht="15" customHeight="1" x14ac:dyDescent="0.35">
      <c r="A12" s="50"/>
      <c r="B12" s="65">
        <f t="shared" si="4"/>
        <v>9</v>
      </c>
      <c r="C12" s="50" t="s">
        <v>9</v>
      </c>
      <c r="D12" s="50" t="s">
        <v>11</v>
      </c>
      <c r="E12" s="71">
        <f t="shared" si="0"/>
        <v>5.6000000000000005</v>
      </c>
      <c r="F12" s="66">
        <v>3</v>
      </c>
      <c r="G12" s="66">
        <f>SUMPRODUCT(I12:M12,[1]Solution!E$22:I$22)*H12</f>
        <v>3.3886500000000002</v>
      </c>
      <c r="H12" s="50">
        <v>0.3</v>
      </c>
      <c r="I12" s="67">
        <v>0.3</v>
      </c>
      <c r="J12" s="67">
        <v>0</v>
      </c>
      <c r="K12" s="67">
        <v>0.55000000000000004</v>
      </c>
      <c r="L12" s="67">
        <v>0.05</v>
      </c>
      <c r="M12" s="67">
        <v>0.1</v>
      </c>
      <c r="N12" s="67">
        <f t="shared" si="1"/>
        <v>1.0000000000000002</v>
      </c>
      <c r="O12" s="72">
        <v>15</v>
      </c>
      <c r="P12" s="73">
        <f t="shared" si="2"/>
        <v>4</v>
      </c>
      <c r="Q12" s="73">
        <f t="shared" si="3"/>
        <v>6.6666666666666666E-2</v>
      </c>
      <c r="R12" s="66">
        <f>E12-G12-Q12*[1]Solution!D$22</f>
        <v>1.278016666666667</v>
      </c>
      <c r="S12" s="50"/>
      <c r="T12" s="50"/>
      <c r="U12" s="50"/>
      <c r="V12" s="50"/>
      <c r="W12" s="50"/>
      <c r="X12" s="50"/>
      <c r="Y12" s="50"/>
      <c r="Z12" s="50"/>
    </row>
    <row r="13" spans="1:26" ht="15" customHeight="1" x14ac:dyDescent="0.35">
      <c r="A13" s="50"/>
      <c r="B13" s="65">
        <f t="shared" si="4"/>
        <v>10</v>
      </c>
      <c r="C13" s="50" t="s">
        <v>9</v>
      </c>
      <c r="D13" s="50" t="s">
        <v>12</v>
      </c>
      <c r="E13" s="71">
        <f t="shared" si="0"/>
        <v>5.6000000000000005</v>
      </c>
      <c r="F13" s="66">
        <v>3</v>
      </c>
      <c r="G13" s="66">
        <f>SUMPRODUCT(I13:M13,[1]Solution!E$22:I$22)*H13</f>
        <v>3.70425</v>
      </c>
      <c r="H13" s="50">
        <v>0.3</v>
      </c>
      <c r="I13" s="67">
        <v>0.1</v>
      </c>
      <c r="J13" s="67">
        <v>0.25</v>
      </c>
      <c r="K13" s="67">
        <v>0.5</v>
      </c>
      <c r="L13" s="67">
        <v>0.05</v>
      </c>
      <c r="M13" s="67">
        <v>0.1</v>
      </c>
      <c r="N13" s="67">
        <f t="shared" si="1"/>
        <v>1</v>
      </c>
      <c r="O13" s="72">
        <v>15</v>
      </c>
      <c r="P13" s="73">
        <f t="shared" si="2"/>
        <v>4</v>
      </c>
      <c r="Q13" s="73">
        <f t="shared" si="3"/>
        <v>6.6666666666666666E-2</v>
      </c>
      <c r="R13" s="66">
        <f>E13-G13-Q13*[1]Solution!D$22</f>
        <v>0.96241666666666714</v>
      </c>
      <c r="S13" s="50"/>
      <c r="T13" s="50"/>
      <c r="U13" s="50"/>
      <c r="V13" s="50"/>
      <c r="W13" s="50"/>
      <c r="X13" s="50"/>
      <c r="Y13" s="50"/>
      <c r="Z13" s="50"/>
    </row>
    <row r="14" spans="1:26" ht="15" customHeight="1" x14ac:dyDescent="0.35">
      <c r="A14" s="50"/>
      <c r="B14" s="65">
        <f t="shared" si="4"/>
        <v>11</v>
      </c>
      <c r="C14" s="50" t="s">
        <v>9</v>
      </c>
      <c r="D14" s="50" t="s">
        <v>13</v>
      </c>
      <c r="E14" s="71">
        <f t="shared" si="0"/>
        <v>5.6000000000000005</v>
      </c>
      <c r="F14" s="66">
        <v>3</v>
      </c>
      <c r="G14" s="66">
        <f>SUMPRODUCT(I14:M14,[1]Solution!E$22:I$22)*H14</f>
        <v>2.4083000000000006</v>
      </c>
      <c r="H14" s="50">
        <v>0.2</v>
      </c>
      <c r="I14" s="67">
        <v>0.2</v>
      </c>
      <c r="J14" s="67">
        <v>0.4</v>
      </c>
      <c r="K14" s="67">
        <v>0.25</v>
      </c>
      <c r="L14" s="67">
        <v>0.05</v>
      </c>
      <c r="M14" s="67">
        <v>0.1</v>
      </c>
      <c r="N14" s="67">
        <f t="shared" si="1"/>
        <v>1.0000000000000002</v>
      </c>
      <c r="O14" s="72">
        <v>10</v>
      </c>
      <c r="P14" s="73">
        <f t="shared" si="2"/>
        <v>6</v>
      </c>
      <c r="Q14" s="73">
        <f t="shared" si="3"/>
        <v>0.1</v>
      </c>
      <c r="R14" s="66">
        <f>E14-G14-Q14*[1]Solution!D$22</f>
        <v>1.7916999999999998</v>
      </c>
      <c r="S14" s="50"/>
      <c r="T14" s="50"/>
      <c r="U14" s="50"/>
      <c r="V14" s="50"/>
      <c r="W14" s="50"/>
      <c r="X14" s="50"/>
      <c r="Y14" s="50"/>
      <c r="Z14" s="50"/>
    </row>
    <row r="15" spans="1:26" ht="15" customHeight="1" x14ac:dyDescent="0.35">
      <c r="A15" s="50"/>
      <c r="B15" s="65">
        <f t="shared" si="4"/>
        <v>12</v>
      </c>
      <c r="C15" s="50" t="s">
        <v>9</v>
      </c>
      <c r="D15" s="50" t="s">
        <v>14</v>
      </c>
      <c r="E15" s="71">
        <f t="shared" si="0"/>
        <v>7.4666666666666677</v>
      </c>
      <c r="F15" s="66">
        <v>4</v>
      </c>
      <c r="G15" s="66">
        <f>SUMPRODUCT(I15:M15,[1]Solution!E$22:I$22)*H15</f>
        <v>3.66045</v>
      </c>
      <c r="H15" s="50">
        <v>0.3</v>
      </c>
      <c r="I15" s="67">
        <v>0.2</v>
      </c>
      <c r="J15" s="67">
        <v>0.6</v>
      </c>
      <c r="K15" s="67">
        <v>0.05</v>
      </c>
      <c r="L15" s="67">
        <v>0.05</v>
      </c>
      <c r="M15" s="67">
        <v>0.1</v>
      </c>
      <c r="N15" s="67">
        <f t="shared" si="1"/>
        <v>1.0000000000000002</v>
      </c>
      <c r="O15" s="72">
        <v>10</v>
      </c>
      <c r="P15" s="73">
        <f t="shared" si="2"/>
        <v>6</v>
      </c>
      <c r="Q15" s="73">
        <f t="shared" si="3"/>
        <v>0.1</v>
      </c>
      <c r="R15" s="66">
        <f>E15-G15-Q15*[1]Solution!D$22</f>
        <v>2.4062166666666673</v>
      </c>
      <c r="S15" s="50"/>
      <c r="T15" s="50"/>
      <c r="U15" s="50"/>
      <c r="V15" s="50"/>
      <c r="W15" s="50"/>
      <c r="X15" s="50"/>
      <c r="Y15" s="50"/>
      <c r="Z15" s="50"/>
    </row>
    <row r="16" spans="1:26" ht="15" customHeight="1" x14ac:dyDescent="0.35">
      <c r="A16" s="50"/>
      <c r="B16" s="65">
        <f t="shared" si="4"/>
        <v>13</v>
      </c>
      <c r="C16" s="50" t="s">
        <v>9</v>
      </c>
      <c r="D16" s="50" t="s">
        <v>15</v>
      </c>
      <c r="E16" s="71">
        <f t="shared" si="0"/>
        <v>7.4666666666666677</v>
      </c>
      <c r="F16" s="66">
        <v>4</v>
      </c>
      <c r="G16" s="66">
        <f>SUMPRODUCT(I16:M16,[1]Solution!E$22:I$22)*H16</f>
        <v>3.63645</v>
      </c>
      <c r="H16" s="50">
        <v>0.3</v>
      </c>
      <c r="I16" s="67">
        <v>0.2</v>
      </c>
      <c r="J16" s="67">
        <v>0.5</v>
      </c>
      <c r="K16" s="67">
        <v>0.15</v>
      </c>
      <c r="L16" s="67">
        <v>0.05</v>
      </c>
      <c r="M16" s="67">
        <v>0.1</v>
      </c>
      <c r="N16" s="67">
        <f t="shared" si="1"/>
        <v>1</v>
      </c>
      <c r="O16" s="72">
        <v>10</v>
      </c>
      <c r="P16" s="73">
        <f t="shared" si="2"/>
        <v>6</v>
      </c>
      <c r="Q16" s="73">
        <f t="shared" si="3"/>
        <v>0.1</v>
      </c>
      <c r="R16" s="66">
        <f>E16-G16-Q16*[1]Solution!D$22</f>
        <v>2.4302166666666674</v>
      </c>
      <c r="S16" s="50"/>
      <c r="T16" s="50"/>
      <c r="U16" s="50"/>
      <c r="V16" s="50"/>
      <c r="W16" s="50"/>
      <c r="X16" s="50"/>
      <c r="Y16" s="50"/>
      <c r="Z16" s="50"/>
    </row>
    <row r="17" spans="1:26" ht="15" customHeight="1" x14ac:dyDescent="0.35">
      <c r="A17" s="50"/>
      <c r="B17" s="65">
        <f t="shared" si="4"/>
        <v>14</v>
      </c>
      <c r="C17" s="50" t="s">
        <v>9</v>
      </c>
      <c r="D17" s="50" t="s">
        <v>16</v>
      </c>
      <c r="E17" s="71">
        <f t="shared" si="0"/>
        <v>5.6000000000000005</v>
      </c>
      <c r="F17" s="66">
        <v>3</v>
      </c>
      <c r="G17" s="66">
        <f>SUMPRODUCT(I17:M17,[1]Solution!E$22:I$22)*H17</f>
        <v>2.4295000000000009</v>
      </c>
      <c r="H17" s="50">
        <v>0.2</v>
      </c>
      <c r="I17" s="67">
        <v>0.1</v>
      </c>
      <c r="J17" s="67">
        <v>0</v>
      </c>
      <c r="K17" s="67">
        <v>0.75</v>
      </c>
      <c r="L17" s="67">
        <v>0.05</v>
      </c>
      <c r="M17" s="67">
        <v>0.1</v>
      </c>
      <c r="N17" s="67">
        <f t="shared" si="1"/>
        <v>1</v>
      </c>
      <c r="O17" s="72">
        <v>15</v>
      </c>
      <c r="P17" s="73">
        <f t="shared" si="2"/>
        <v>4</v>
      </c>
      <c r="Q17" s="73">
        <f t="shared" si="3"/>
        <v>6.6666666666666666E-2</v>
      </c>
      <c r="R17" s="66">
        <f>E17-G17-Q17*[1]Solution!D$22</f>
        <v>2.2371666666666661</v>
      </c>
      <c r="S17" s="50"/>
      <c r="T17" s="50"/>
      <c r="U17" s="50"/>
      <c r="V17" s="50"/>
      <c r="W17" s="50"/>
      <c r="X17" s="50"/>
      <c r="Y17" s="50"/>
      <c r="Z17" s="50"/>
    </row>
    <row r="18" spans="1:26" ht="15" customHeight="1" x14ac:dyDescent="0.35">
      <c r="A18" s="50"/>
      <c r="B18" s="65">
        <f t="shared" si="4"/>
        <v>15</v>
      </c>
      <c r="C18" s="50" t="s">
        <v>9</v>
      </c>
      <c r="D18" s="50" t="s">
        <v>43</v>
      </c>
      <c r="E18" s="71">
        <f t="shared" si="0"/>
        <v>5.6000000000000005</v>
      </c>
      <c r="F18" s="66">
        <v>3</v>
      </c>
      <c r="G18" s="66">
        <f>SUMPRODUCT(I18:M18,[1]Solution!E$22:I$22)*H18</f>
        <v>2.3443000000000005</v>
      </c>
      <c r="H18" s="50">
        <v>0.2</v>
      </c>
      <c r="I18" s="67">
        <v>0.2</v>
      </c>
      <c r="J18" s="67">
        <v>0</v>
      </c>
      <c r="K18" s="67">
        <v>0.65</v>
      </c>
      <c r="L18" s="67">
        <v>0.05</v>
      </c>
      <c r="M18" s="67">
        <v>0.1</v>
      </c>
      <c r="N18" s="67">
        <f t="shared" si="1"/>
        <v>1.0000000000000002</v>
      </c>
      <c r="O18" s="72">
        <v>15</v>
      </c>
      <c r="P18" s="73">
        <f t="shared" si="2"/>
        <v>4</v>
      </c>
      <c r="Q18" s="73">
        <f t="shared" si="3"/>
        <v>6.6666666666666666E-2</v>
      </c>
      <c r="R18" s="66">
        <f>E18-G18-Q18*[1]Solution!D$22</f>
        <v>2.3223666666666665</v>
      </c>
      <c r="S18" s="50"/>
      <c r="T18" s="50"/>
      <c r="U18" s="50"/>
      <c r="V18" s="50"/>
      <c r="W18" s="50"/>
      <c r="X18" s="50"/>
      <c r="Y18" s="50"/>
      <c r="Z18" s="50"/>
    </row>
    <row r="19" spans="1:26" ht="15" customHeight="1" x14ac:dyDescent="0.35">
      <c r="A19" s="50"/>
      <c r="B19" s="65">
        <f t="shared" si="4"/>
        <v>16</v>
      </c>
      <c r="C19" s="50" t="s">
        <v>9</v>
      </c>
      <c r="D19" s="50" t="s">
        <v>17</v>
      </c>
      <c r="E19" s="71">
        <f t="shared" si="0"/>
        <v>9.3333333333333339</v>
      </c>
      <c r="F19" s="66">
        <v>5</v>
      </c>
      <c r="G19" s="66">
        <f>SUMPRODUCT(I19:M19,[1]Solution!E$22:I$22)*H19</f>
        <v>3.5451000000000001</v>
      </c>
      <c r="H19" s="50">
        <v>0.3</v>
      </c>
      <c r="I19" s="67">
        <v>0</v>
      </c>
      <c r="J19" s="67">
        <v>0.5</v>
      </c>
      <c r="K19" s="67">
        <v>0.2</v>
      </c>
      <c r="L19" s="67">
        <v>0</v>
      </c>
      <c r="M19" s="67">
        <v>0.3</v>
      </c>
      <c r="N19" s="67">
        <f t="shared" si="1"/>
        <v>1</v>
      </c>
      <c r="O19" s="72">
        <v>10</v>
      </c>
      <c r="P19" s="73">
        <f t="shared" si="2"/>
        <v>6</v>
      </c>
      <c r="Q19" s="73">
        <f t="shared" si="3"/>
        <v>0.1</v>
      </c>
      <c r="R19" s="66">
        <f>E19-G19-Q19*[1]Solution!D$22</f>
        <v>4.3882333333333339</v>
      </c>
      <c r="S19" s="50"/>
      <c r="T19" s="50"/>
      <c r="U19" s="50"/>
      <c r="V19" s="50"/>
      <c r="W19" s="50"/>
      <c r="X19" s="50"/>
      <c r="Y19" s="50"/>
      <c r="Z19" s="50"/>
    </row>
    <row r="20" spans="1:26" ht="15" customHeight="1" thickBot="1" x14ac:dyDescent="0.4">
      <c r="A20" s="50"/>
      <c r="B20" s="74">
        <f t="shared" si="4"/>
        <v>17</v>
      </c>
      <c r="C20" s="75" t="s">
        <v>9</v>
      </c>
      <c r="D20" s="75" t="s">
        <v>18</v>
      </c>
      <c r="E20" s="71">
        <f t="shared" si="0"/>
        <v>9.3333333333333339</v>
      </c>
      <c r="F20" s="76">
        <v>5</v>
      </c>
      <c r="G20" s="76">
        <f>SUMPRODUCT(I20:M20,[1]Solution!E$22:I$22)*H20</f>
        <v>3.6305999999999998</v>
      </c>
      <c r="H20" s="75">
        <v>0.3</v>
      </c>
      <c r="I20" s="77">
        <v>0.1</v>
      </c>
      <c r="J20" s="77">
        <v>0.5</v>
      </c>
      <c r="K20" s="77">
        <v>0.2</v>
      </c>
      <c r="L20" s="77">
        <v>0</v>
      </c>
      <c r="M20" s="77">
        <v>0.2</v>
      </c>
      <c r="N20" s="77">
        <f t="shared" si="1"/>
        <v>1</v>
      </c>
      <c r="O20" s="78">
        <v>10</v>
      </c>
      <c r="P20" s="79">
        <f t="shared" si="2"/>
        <v>6</v>
      </c>
      <c r="Q20" s="79">
        <f t="shared" si="3"/>
        <v>0.1</v>
      </c>
      <c r="R20" s="66">
        <f>E20-G20-Q20*[1]Solution!D$22</f>
        <v>4.3027333333333342</v>
      </c>
      <c r="S20" s="50"/>
      <c r="T20" s="50"/>
      <c r="U20" s="50"/>
      <c r="V20" s="50"/>
      <c r="W20" s="50"/>
      <c r="X20" s="50"/>
      <c r="Y20" s="50"/>
      <c r="Z20" s="50"/>
    </row>
    <row r="21" spans="1:26" ht="15" customHeight="1" x14ac:dyDescent="0.35">
      <c r="A21" s="50"/>
      <c r="B21" s="65">
        <f t="shared" si="4"/>
        <v>18</v>
      </c>
      <c r="C21" s="50" t="s">
        <v>19</v>
      </c>
      <c r="D21" s="50" t="s">
        <v>20</v>
      </c>
      <c r="E21" s="71">
        <f t="shared" si="0"/>
        <v>5.6000000000000005</v>
      </c>
      <c r="F21" s="66">
        <v>3</v>
      </c>
      <c r="G21" s="66">
        <f>SUMPRODUCT(I21:M21,[1]Solution!E$22:I$22)*H21</f>
        <v>1.5847500000000001</v>
      </c>
      <c r="H21" s="50">
        <v>0.15</v>
      </c>
      <c r="I21" s="67">
        <v>0.2</v>
      </c>
      <c r="J21" s="67">
        <v>0</v>
      </c>
      <c r="K21" s="67">
        <v>0.5</v>
      </c>
      <c r="L21" s="67">
        <v>0</v>
      </c>
      <c r="M21" s="67">
        <v>0.3</v>
      </c>
      <c r="N21" s="67">
        <f t="shared" si="1"/>
        <v>1</v>
      </c>
      <c r="O21" s="72">
        <v>20</v>
      </c>
      <c r="P21" s="73">
        <f t="shared" si="2"/>
        <v>3</v>
      </c>
      <c r="Q21" s="73">
        <f t="shared" si="3"/>
        <v>0.05</v>
      </c>
      <c r="R21" s="66">
        <f>E21-G21-Q21*[1]Solution!D$22</f>
        <v>3.3152499999999998</v>
      </c>
      <c r="S21" s="50"/>
      <c r="T21" s="50"/>
      <c r="U21" s="50"/>
      <c r="V21" s="50"/>
      <c r="W21" s="50"/>
      <c r="X21" s="50"/>
      <c r="Y21" s="50"/>
      <c r="Z21" s="50"/>
    </row>
    <row r="22" spans="1:26" ht="15.5" x14ac:dyDescent="0.35">
      <c r="A22" s="50"/>
      <c r="B22" s="65">
        <f t="shared" si="4"/>
        <v>19</v>
      </c>
      <c r="C22" s="50" t="s">
        <v>19</v>
      </c>
      <c r="D22" s="50" t="s">
        <v>21</v>
      </c>
      <c r="E22" s="71">
        <f t="shared" si="0"/>
        <v>5.6000000000000005</v>
      </c>
      <c r="F22" s="66">
        <v>3</v>
      </c>
      <c r="G22" s="66">
        <f>SUMPRODUCT(I22:M22,[1]Solution!E$22:I$22)*H22</f>
        <v>1.5847500000000001</v>
      </c>
      <c r="H22" s="50">
        <v>0.15</v>
      </c>
      <c r="I22" s="67">
        <v>0.2</v>
      </c>
      <c r="J22" s="67">
        <v>0</v>
      </c>
      <c r="K22" s="67">
        <v>0.5</v>
      </c>
      <c r="L22" s="67">
        <v>0</v>
      </c>
      <c r="M22" s="67">
        <v>0.3</v>
      </c>
      <c r="N22" s="67">
        <f t="shared" si="1"/>
        <v>1</v>
      </c>
      <c r="O22" s="72">
        <v>20</v>
      </c>
      <c r="P22" s="73">
        <f t="shared" si="2"/>
        <v>3</v>
      </c>
      <c r="Q22" s="73">
        <f t="shared" si="3"/>
        <v>0.05</v>
      </c>
      <c r="R22" s="66">
        <f>E22-G22-Q22*[1]Solution!D$22</f>
        <v>3.3152499999999998</v>
      </c>
      <c r="S22" s="50"/>
      <c r="T22" s="50"/>
      <c r="U22" s="50"/>
      <c r="V22" s="50"/>
      <c r="W22" s="50"/>
      <c r="X22" s="50"/>
      <c r="Y22" s="50"/>
      <c r="Z22" s="50"/>
    </row>
    <row r="23" spans="1:26" ht="16" thickBot="1" x14ac:dyDescent="0.4">
      <c r="A23" s="50"/>
      <c r="B23" s="74">
        <f t="shared" si="4"/>
        <v>20</v>
      </c>
      <c r="C23" s="75" t="s">
        <v>19</v>
      </c>
      <c r="D23" s="75" t="s">
        <v>22</v>
      </c>
      <c r="E23" s="71">
        <f t="shared" si="0"/>
        <v>2.8000000000000003</v>
      </c>
      <c r="F23" s="76">
        <v>1.5</v>
      </c>
      <c r="G23" s="76">
        <f>SUMPRODUCT(I23:M23,[1]Solution!E$22:I$22)*H23</f>
        <v>1.0565000000000002</v>
      </c>
      <c r="H23" s="75">
        <v>0.1</v>
      </c>
      <c r="I23" s="77">
        <v>0.2</v>
      </c>
      <c r="J23" s="77">
        <v>0</v>
      </c>
      <c r="K23" s="77">
        <v>0.5</v>
      </c>
      <c r="L23" s="77">
        <v>0</v>
      </c>
      <c r="M23" s="77">
        <v>0.3</v>
      </c>
      <c r="N23" s="77">
        <f t="shared" si="1"/>
        <v>1</v>
      </c>
      <c r="O23" s="78">
        <v>60</v>
      </c>
      <c r="P23" s="79">
        <f t="shared" si="2"/>
        <v>1</v>
      </c>
      <c r="Q23" s="79">
        <f t="shared" si="3"/>
        <v>1.6666666666666666E-2</v>
      </c>
      <c r="R23" s="66">
        <f>E23-G23-Q23*[1]Solution!D$22</f>
        <v>1.5101666666666667</v>
      </c>
      <c r="S23" s="50"/>
      <c r="T23" s="50"/>
      <c r="U23" s="50"/>
      <c r="V23" s="50"/>
      <c r="W23" s="50"/>
      <c r="X23" s="50"/>
      <c r="Y23" s="50"/>
      <c r="Z23" s="50"/>
    </row>
    <row r="24" spans="1:26" ht="15.5" x14ac:dyDescent="0.35">
      <c r="A24" s="50"/>
      <c r="B24" s="65">
        <f t="shared" si="4"/>
        <v>21</v>
      </c>
      <c r="C24" s="50" t="s">
        <v>34</v>
      </c>
      <c r="D24" s="50" t="s">
        <v>25</v>
      </c>
      <c r="E24" s="71">
        <f t="shared" si="0"/>
        <v>2.8000000000000003</v>
      </c>
      <c r="F24" s="66">
        <v>1.5</v>
      </c>
      <c r="G24" s="66">
        <f>SUMPRODUCT(I24:M24,[1]Solution!E$22:I$22)*H24</f>
        <v>1.6480000000000001</v>
      </c>
      <c r="H24" s="50">
        <v>0.2</v>
      </c>
      <c r="I24" s="67">
        <v>0</v>
      </c>
      <c r="J24" s="67">
        <v>0</v>
      </c>
      <c r="K24" s="67">
        <v>0</v>
      </c>
      <c r="L24" s="67">
        <v>1</v>
      </c>
      <c r="M24" s="67">
        <v>0</v>
      </c>
      <c r="N24" s="67">
        <f t="shared" si="1"/>
        <v>1</v>
      </c>
      <c r="O24" s="72">
        <v>120</v>
      </c>
      <c r="P24" s="73">
        <f t="shared" si="2"/>
        <v>0.5</v>
      </c>
      <c r="Q24" s="73">
        <f t="shared" si="3"/>
        <v>8.3333333333333332E-3</v>
      </c>
      <c r="R24" s="66">
        <f>E24-G24-Q24*[1]Solution!D$22</f>
        <v>1.0353333333333334</v>
      </c>
      <c r="S24" s="50"/>
      <c r="T24" s="50"/>
      <c r="U24" s="50"/>
      <c r="V24" s="50"/>
      <c r="W24" s="50"/>
      <c r="X24" s="50"/>
      <c r="Y24" s="50"/>
      <c r="Z24" s="50"/>
    </row>
    <row r="25" spans="1:26" ht="15.5" x14ac:dyDescent="0.35">
      <c r="A25" s="50"/>
      <c r="B25" s="65">
        <f t="shared" si="4"/>
        <v>22</v>
      </c>
      <c r="C25" s="50" t="s">
        <v>34</v>
      </c>
      <c r="D25" s="50" t="s">
        <v>26</v>
      </c>
      <c r="E25" s="71">
        <f t="shared" si="0"/>
        <v>2.8000000000000003</v>
      </c>
      <c r="F25" s="66">
        <v>1.5</v>
      </c>
      <c r="G25" s="66">
        <f>SUMPRODUCT(I25:M25,[1]Solution!E$22:I$22)*H25</f>
        <v>1.6480000000000001</v>
      </c>
      <c r="H25" s="50">
        <v>0.2</v>
      </c>
      <c r="I25" s="67">
        <v>0</v>
      </c>
      <c r="J25" s="67">
        <v>0</v>
      </c>
      <c r="K25" s="67">
        <v>0</v>
      </c>
      <c r="L25" s="67">
        <v>1</v>
      </c>
      <c r="M25" s="67">
        <v>0</v>
      </c>
      <c r="N25" s="67">
        <f t="shared" si="1"/>
        <v>1</v>
      </c>
      <c r="O25" s="72">
        <v>120</v>
      </c>
      <c r="P25" s="73">
        <f t="shared" si="2"/>
        <v>0.5</v>
      </c>
      <c r="Q25" s="73">
        <f t="shared" si="3"/>
        <v>8.3333333333333332E-3</v>
      </c>
      <c r="R25" s="66">
        <f>E25-G25-Q25*[1]Solution!D$22</f>
        <v>1.0353333333333334</v>
      </c>
      <c r="S25" s="50"/>
      <c r="T25" s="50"/>
      <c r="U25" s="50"/>
      <c r="V25" s="50"/>
      <c r="W25" s="50"/>
      <c r="X25" s="50"/>
      <c r="Y25" s="50"/>
      <c r="Z25" s="50"/>
    </row>
    <row r="26" spans="1:26" ht="15.5" x14ac:dyDescent="0.35">
      <c r="A26" s="50"/>
      <c r="B26" s="65">
        <f t="shared" si="4"/>
        <v>23</v>
      </c>
      <c r="C26" s="50" t="s">
        <v>34</v>
      </c>
      <c r="D26" s="50" t="s">
        <v>27</v>
      </c>
      <c r="E26" s="71">
        <f t="shared" si="0"/>
        <v>3.7333333333333338</v>
      </c>
      <c r="F26" s="66">
        <v>2</v>
      </c>
      <c r="G26" s="66">
        <f>SUMPRODUCT(I26:M26,[1]Solution!E$22:I$22)*H26</f>
        <v>1.8604000000000003</v>
      </c>
      <c r="H26" s="50">
        <v>0.2</v>
      </c>
      <c r="I26" s="67">
        <v>0</v>
      </c>
      <c r="J26" s="67">
        <v>0</v>
      </c>
      <c r="K26" s="67">
        <v>0.2</v>
      </c>
      <c r="L26" s="67">
        <v>0.8</v>
      </c>
      <c r="M26" s="67">
        <v>0</v>
      </c>
      <c r="N26" s="67">
        <f t="shared" si="1"/>
        <v>1</v>
      </c>
      <c r="O26" s="72">
        <v>60</v>
      </c>
      <c r="P26" s="73">
        <f t="shared" si="2"/>
        <v>1</v>
      </c>
      <c r="Q26" s="73">
        <f t="shared" si="3"/>
        <v>1.6666666666666666E-2</v>
      </c>
      <c r="R26" s="66">
        <f>E26-G26-Q26*[1]Solution!D$22</f>
        <v>1.6396000000000002</v>
      </c>
      <c r="S26" s="50"/>
      <c r="T26" s="50"/>
      <c r="U26" s="50"/>
      <c r="V26" s="50"/>
      <c r="W26" s="50"/>
      <c r="X26" s="50"/>
      <c r="Y26" s="50"/>
      <c r="Z26" s="50"/>
    </row>
    <row r="27" spans="1:26" ht="15.5" x14ac:dyDescent="0.35">
      <c r="A27" s="50"/>
      <c r="B27" s="65">
        <f t="shared" si="4"/>
        <v>24</v>
      </c>
      <c r="C27" s="50" t="s">
        <v>34</v>
      </c>
      <c r="D27" s="50" t="s">
        <v>28</v>
      </c>
      <c r="E27" s="71">
        <f t="shared" si="0"/>
        <v>3.7333333333333338</v>
      </c>
      <c r="F27" s="66">
        <v>2</v>
      </c>
      <c r="G27" s="66">
        <f>SUMPRODUCT(I27:M27,[1]Solution!E$22:I$22)*H27</f>
        <v>1.8604000000000003</v>
      </c>
      <c r="H27" s="50">
        <v>0.2</v>
      </c>
      <c r="I27" s="67">
        <v>0</v>
      </c>
      <c r="J27" s="67">
        <v>0</v>
      </c>
      <c r="K27" s="67">
        <v>0.2</v>
      </c>
      <c r="L27" s="67">
        <v>0.8</v>
      </c>
      <c r="M27" s="67">
        <v>0</v>
      </c>
      <c r="N27" s="67">
        <f t="shared" si="1"/>
        <v>1</v>
      </c>
      <c r="O27" s="72">
        <v>60</v>
      </c>
      <c r="P27" s="73">
        <f t="shared" si="2"/>
        <v>1</v>
      </c>
      <c r="Q27" s="73">
        <f t="shared" si="3"/>
        <v>1.6666666666666666E-2</v>
      </c>
      <c r="R27" s="66">
        <f>E27-G27-Q27*[1]Solution!D$22</f>
        <v>1.6396000000000002</v>
      </c>
      <c r="S27" s="50"/>
      <c r="T27" s="50"/>
      <c r="U27" s="50"/>
      <c r="V27" s="50"/>
      <c r="W27" s="50"/>
      <c r="X27" s="50"/>
      <c r="Y27" s="50"/>
      <c r="Z27" s="50"/>
    </row>
    <row r="28" spans="1:26" ht="15.5" x14ac:dyDescent="0.35">
      <c r="A28" s="50"/>
      <c r="B28" s="65">
        <f t="shared" si="4"/>
        <v>25</v>
      </c>
      <c r="C28" s="50" t="s">
        <v>34</v>
      </c>
      <c r="D28" s="50" t="s">
        <v>29</v>
      </c>
      <c r="E28" s="71">
        <f t="shared" si="0"/>
        <v>2.8000000000000003</v>
      </c>
      <c r="F28" s="66">
        <v>1.5</v>
      </c>
      <c r="G28" s="66">
        <f>SUMPRODUCT(I28:M28,[1]Solution!E$22:I$22)*H28</f>
        <v>1.6480000000000001</v>
      </c>
      <c r="H28" s="50">
        <v>0.2</v>
      </c>
      <c r="I28" s="67">
        <v>0</v>
      </c>
      <c r="J28" s="67">
        <v>0</v>
      </c>
      <c r="K28" s="67">
        <v>0</v>
      </c>
      <c r="L28" s="67">
        <v>1</v>
      </c>
      <c r="M28" s="67">
        <v>0</v>
      </c>
      <c r="N28" s="67">
        <f t="shared" si="1"/>
        <v>1</v>
      </c>
      <c r="O28" s="72">
        <v>40</v>
      </c>
      <c r="P28" s="73">
        <f t="shared" si="2"/>
        <v>1.5</v>
      </c>
      <c r="Q28" s="73">
        <f t="shared" si="3"/>
        <v>2.5000000000000001E-2</v>
      </c>
      <c r="R28" s="66">
        <f>E28-G28-Q28*[1]Solution!D$22</f>
        <v>0.80200000000000005</v>
      </c>
      <c r="S28" s="50"/>
      <c r="T28" s="50"/>
      <c r="U28" s="50"/>
      <c r="V28" s="50"/>
      <c r="W28" s="50"/>
      <c r="X28" s="50"/>
      <c r="Y28" s="50"/>
      <c r="Z28" s="50"/>
    </row>
    <row r="29" spans="1:26" ht="15.5" x14ac:dyDescent="0.35">
      <c r="A29" s="50"/>
      <c r="B29" s="65">
        <f t="shared" si="4"/>
        <v>26</v>
      </c>
      <c r="C29" s="50" t="s">
        <v>34</v>
      </c>
      <c r="D29" s="50" t="s">
        <v>30</v>
      </c>
      <c r="E29" s="71">
        <f t="shared" si="0"/>
        <v>2.8000000000000003</v>
      </c>
      <c r="F29" s="66">
        <v>1.5</v>
      </c>
      <c r="G29" s="66">
        <f>SUMPRODUCT(I29:M29,[1]Solution!E$22:I$22)*H29</f>
        <v>1.7542000000000002</v>
      </c>
      <c r="H29" s="50">
        <v>0.2</v>
      </c>
      <c r="I29" s="67">
        <v>0</v>
      </c>
      <c r="J29" s="67">
        <v>0</v>
      </c>
      <c r="K29" s="67">
        <v>0.1</v>
      </c>
      <c r="L29" s="67">
        <v>0.9</v>
      </c>
      <c r="M29" s="67">
        <v>0</v>
      </c>
      <c r="N29" s="67">
        <f t="shared" si="1"/>
        <v>1</v>
      </c>
      <c r="O29" s="72">
        <v>40</v>
      </c>
      <c r="P29" s="73">
        <f t="shared" si="2"/>
        <v>1.5</v>
      </c>
      <c r="Q29" s="73">
        <f t="shared" si="3"/>
        <v>2.5000000000000001E-2</v>
      </c>
      <c r="R29" s="66">
        <f>E29-G29-Q29*[1]Solution!D$22</f>
        <v>0.69579999999999997</v>
      </c>
      <c r="S29" s="50"/>
      <c r="T29" s="50"/>
      <c r="U29" s="50"/>
      <c r="V29" s="50"/>
      <c r="W29" s="50"/>
      <c r="X29" s="50"/>
      <c r="Y29" s="50"/>
      <c r="Z29" s="50"/>
    </row>
    <row r="30" spans="1:26" ht="15.5" x14ac:dyDescent="0.35">
      <c r="A30" s="50"/>
      <c r="B30" s="65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73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5.5" x14ac:dyDescent="0.35">
      <c r="A31" s="50"/>
      <c r="B31" s="65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5.5" x14ac:dyDescent="0.35">
      <c r="A32" s="50"/>
      <c r="B32" s="65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5.5" x14ac:dyDescent="0.35">
      <c r="A33" s="50"/>
      <c r="B33" s="65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5.5" x14ac:dyDescent="0.35">
      <c r="A34" s="50"/>
      <c r="B34" s="65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5.5" x14ac:dyDescent="0.35">
      <c r="A35" s="50"/>
      <c r="B35" s="65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5.5" x14ac:dyDescent="0.35">
      <c r="A36" s="50"/>
      <c r="B36" s="65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5.5" x14ac:dyDescent="0.35">
      <c r="A37" s="50"/>
      <c r="B37" s="65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5.5" x14ac:dyDescent="0.35">
      <c r="A38" s="50"/>
      <c r="B38" s="65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5.5" x14ac:dyDescent="0.35">
      <c r="A39" s="50"/>
      <c r="B39" s="65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5.5" x14ac:dyDescent="0.35">
      <c r="A40" s="50"/>
      <c r="B40" s="65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5.5" x14ac:dyDescent="0.35">
      <c r="A41" s="50"/>
      <c r="B41" s="65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73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5.5" x14ac:dyDescent="0.35">
      <c r="A42" s="50"/>
      <c r="B42" s="65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73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5.5" x14ac:dyDescent="0.35">
      <c r="A43" s="50"/>
      <c r="B43" s="6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73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5.5" x14ac:dyDescent="0.35">
      <c r="A44" s="50"/>
      <c r="B44" s="65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73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5.5" x14ac:dyDescent="0.35">
      <c r="A45" s="50"/>
      <c r="B45" s="65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73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5.5" x14ac:dyDescent="0.35">
      <c r="A46" s="50"/>
      <c r="B46" s="65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73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5.5" x14ac:dyDescent="0.35">
      <c r="A47" s="50"/>
      <c r="B47" s="65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73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5.5" x14ac:dyDescent="0.35">
      <c r="A48" s="50"/>
      <c r="B48" s="65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73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5.5" x14ac:dyDescent="0.35">
      <c r="A49" s="50"/>
      <c r="B49" s="65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73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5.5" x14ac:dyDescent="0.35">
      <c r="A50" s="50"/>
      <c r="B50" s="65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73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5.5" x14ac:dyDescent="0.35">
      <c r="A51" s="50"/>
      <c r="B51" s="65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73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5.5" x14ac:dyDescent="0.35">
      <c r="A52" s="50"/>
      <c r="B52" s="65"/>
      <c r="C52" s="50"/>
      <c r="D52" s="50" t="s">
        <v>95</v>
      </c>
      <c r="E52" s="50" t="s">
        <v>60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73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5.5" x14ac:dyDescent="0.35">
      <c r="A53" s="50"/>
      <c r="B53" s="65"/>
      <c r="C53" s="50" t="s">
        <v>3</v>
      </c>
      <c r="D53" s="66">
        <f>AVERAGE(R4:R10)</f>
        <v>1.4487571428571431</v>
      </c>
      <c r="E53" s="67">
        <v>0.25</v>
      </c>
      <c r="F53" s="67"/>
      <c r="G53" s="80">
        <f t="shared" ref="G53:G56" si="5">D53*E53</f>
        <v>0.36218928571428577</v>
      </c>
      <c r="H53" s="50"/>
      <c r="I53" s="50"/>
      <c r="J53" s="50"/>
      <c r="K53" s="50"/>
      <c r="L53" s="50"/>
      <c r="M53" s="50"/>
      <c r="N53" s="50"/>
      <c r="O53" s="50"/>
      <c r="P53" s="73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5.5" x14ac:dyDescent="0.35">
      <c r="A54" s="50"/>
      <c r="B54" s="65"/>
      <c r="C54" s="50" t="s">
        <v>9</v>
      </c>
      <c r="D54" s="66">
        <f>AVERAGE(R11:R20)</f>
        <v>2.4356233333333335</v>
      </c>
      <c r="E54" s="67">
        <v>0.85</v>
      </c>
      <c r="F54" s="67"/>
      <c r="G54" s="80">
        <f t="shared" si="5"/>
        <v>2.0702798333333332</v>
      </c>
      <c r="H54" s="50"/>
      <c r="I54" s="50"/>
      <c r="J54" s="50"/>
      <c r="K54" s="50"/>
      <c r="L54" s="50"/>
      <c r="M54" s="50"/>
      <c r="N54" s="50"/>
      <c r="O54" s="50"/>
      <c r="P54" s="73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5.5" x14ac:dyDescent="0.35">
      <c r="A55" s="50"/>
      <c r="B55" s="65"/>
      <c r="C55" s="50" t="s">
        <v>19</v>
      </c>
      <c r="D55" s="66">
        <f>AVERAGE(R21:R23)</f>
        <v>2.7135555555555553</v>
      </c>
      <c r="E55" s="67">
        <v>0.55000000000000004</v>
      </c>
      <c r="F55" s="67"/>
      <c r="G55" s="80">
        <f t="shared" si="5"/>
        <v>1.4924555555555554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5.5" x14ac:dyDescent="0.35">
      <c r="A56" s="50"/>
      <c r="B56" s="65"/>
      <c r="C56" s="50" t="s">
        <v>34</v>
      </c>
      <c r="D56" s="66">
        <f>AVERAGE(R21:R26)</f>
        <v>1.9751555555555556</v>
      </c>
      <c r="E56" s="67">
        <v>0.3</v>
      </c>
      <c r="F56" s="67"/>
      <c r="G56" s="80">
        <f t="shared" si="5"/>
        <v>0.59254666666666667</v>
      </c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5.5" x14ac:dyDescent="0.35">
      <c r="A57" s="50"/>
      <c r="B57" s="65"/>
      <c r="C57" s="50"/>
      <c r="D57" s="50"/>
      <c r="E57" s="50"/>
      <c r="F57" s="50"/>
      <c r="G57" s="80">
        <f>SUM(G53:G56)</f>
        <v>4.5174713412698413</v>
      </c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5" x14ac:dyDescent="0.35">
      <c r="A58" s="50"/>
      <c r="B58" s="65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5" x14ac:dyDescent="0.35">
      <c r="A59" s="50"/>
      <c r="B59" s="65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5" x14ac:dyDescent="0.35">
      <c r="A60" s="50"/>
      <c r="B60" s="65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5" x14ac:dyDescent="0.35">
      <c r="A61" s="50"/>
      <c r="B61" s="65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5" x14ac:dyDescent="0.35">
      <c r="A62" s="50"/>
      <c r="B62" s="65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5" x14ac:dyDescent="0.35">
      <c r="A63" s="50"/>
      <c r="B63" s="65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5" x14ac:dyDescent="0.35">
      <c r="A64" s="50"/>
      <c r="B64" s="65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5" x14ac:dyDescent="0.35">
      <c r="A65" s="50"/>
      <c r="B65" s="65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5" x14ac:dyDescent="0.35">
      <c r="A66" s="50"/>
      <c r="B66" s="65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5" x14ac:dyDescent="0.35">
      <c r="A67" s="50"/>
      <c r="B67" s="65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5" x14ac:dyDescent="0.35">
      <c r="A68" s="50"/>
      <c r="B68" s="65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5" x14ac:dyDescent="0.35">
      <c r="A69" s="50"/>
      <c r="B69" s="65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5" x14ac:dyDescent="0.35">
      <c r="A70" s="50"/>
      <c r="B70" s="65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5" x14ac:dyDescent="0.35">
      <c r="A71" s="50"/>
      <c r="B71" s="65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5" x14ac:dyDescent="0.35">
      <c r="A72" s="50"/>
      <c r="B72" s="65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5" x14ac:dyDescent="0.35">
      <c r="A73" s="50"/>
      <c r="B73" s="65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5" x14ac:dyDescent="0.35">
      <c r="A74" s="50"/>
      <c r="B74" s="65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5" x14ac:dyDescent="0.35">
      <c r="A75" s="50"/>
      <c r="B75" s="65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5" x14ac:dyDescent="0.35">
      <c r="A76" s="50"/>
      <c r="B76" s="65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5" x14ac:dyDescent="0.35">
      <c r="A77" s="50"/>
      <c r="B77" s="65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5" x14ac:dyDescent="0.35">
      <c r="A78" s="50"/>
      <c r="B78" s="65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5" x14ac:dyDescent="0.35">
      <c r="A79" s="50"/>
      <c r="B79" s="65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5" x14ac:dyDescent="0.35">
      <c r="A80" s="50"/>
      <c r="B80" s="65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5" x14ac:dyDescent="0.35">
      <c r="A81" s="50"/>
      <c r="B81" s="65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5" x14ac:dyDescent="0.35">
      <c r="A82" s="50"/>
      <c r="B82" s="65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5" x14ac:dyDescent="0.35">
      <c r="A83" s="50"/>
      <c r="B83" s="65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5" x14ac:dyDescent="0.35">
      <c r="A84" s="50"/>
      <c r="B84" s="65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5" x14ac:dyDescent="0.35">
      <c r="A85" s="50"/>
      <c r="B85" s="65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5" x14ac:dyDescent="0.35">
      <c r="A86" s="50"/>
      <c r="B86" s="65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5" x14ac:dyDescent="0.35">
      <c r="A87" s="50"/>
      <c r="B87" s="65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5" x14ac:dyDescent="0.35">
      <c r="A88" s="50"/>
      <c r="B88" s="65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5" x14ac:dyDescent="0.35">
      <c r="A89" s="50"/>
      <c r="B89" s="65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5" x14ac:dyDescent="0.35">
      <c r="A90" s="50"/>
      <c r="B90" s="65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5" x14ac:dyDescent="0.35">
      <c r="A91" s="50"/>
      <c r="B91" s="65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5" x14ac:dyDescent="0.35">
      <c r="A92" s="50"/>
      <c r="B92" s="65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5" x14ac:dyDescent="0.35">
      <c r="A93" s="50"/>
      <c r="B93" s="65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5" x14ac:dyDescent="0.35">
      <c r="A94" s="50"/>
      <c r="B94" s="65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5" x14ac:dyDescent="0.35">
      <c r="A95" s="50"/>
      <c r="B95" s="65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5" x14ac:dyDescent="0.35">
      <c r="A96" s="50"/>
      <c r="B96" s="65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5" x14ac:dyDescent="0.35">
      <c r="A97" s="50"/>
      <c r="B97" s="65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5" x14ac:dyDescent="0.35">
      <c r="A98" s="50"/>
      <c r="B98" s="65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5" x14ac:dyDescent="0.35">
      <c r="A99" s="50"/>
      <c r="B99" s="65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5" x14ac:dyDescent="0.35">
      <c r="A100" s="50"/>
      <c r="B100" s="65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5" x14ac:dyDescent="0.35">
      <c r="A101" s="50"/>
      <c r="B101" s="65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5" x14ac:dyDescent="0.35">
      <c r="A102" s="50"/>
      <c r="B102" s="65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5" x14ac:dyDescent="0.35">
      <c r="A103" s="50"/>
      <c r="B103" s="65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5" x14ac:dyDescent="0.35">
      <c r="A104" s="50"/>
      <c r="B104" s="65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5" x14ac:dyDescent="0.35">
      <c r="A105" s="50"/>
      <c r="B105" s="65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5" x14ac:dyDescent="0.35">
      <c r="A106" s="50"/>
      <c r="B106" s="65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5" x14ac:dyDescent="0.35">
      <c r="A107" s="50"/>
      <c r="B107" s="65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5" x14ac:dyDescent="0.35">
      <c r="A108" s="50"/>
      <c r="B108" s="65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5" x14ac:dyDescent="0.35">
      <c r="A109" s="50"/>
      <c r="B109" s="65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5" x14ac:dyDescent="0.35">
      <c r="A110" s="50"/>
      <c r="B110" s="65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5" x14ac:dyDescent="0.35">
      <c r="A111" s="50"/>
      <c r="B111" s="65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5" x14ac:dyDescent="0.35">
      <c r="A112" s="50"/>
      <c r="B112" s="65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5" x14ac:dyDescent="0.35">
      <c r="A113" s="50"/>
      <c r="B113" s="65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5" x14ac:dyDescent="0.35">
      <c r="A114" s="50"/>
      <c r="B114" s="65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5" x14ac:dyDescent="0.35">
      <c r="A115" s="50"/>
      <c r="B115" s="65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5" x14ac:dyDescent="0.35">
      <c r="A116" s="50"/>
      <c r="B116" s="65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5" x14ac:dyDescent="0.35">
      <c r="A117" s="50"/>
      <c r="B117" s="65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5" x14ac:dyDescent="0.35">
      <c r="A118" s="50"/>
      <c r="B118" s="65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5" x14ac:dyDescent="0.35">
      <c r="A119" s="50"/>
      <c r="B119" s="65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5" x14ac:dyDescent="0.35">
      <c r="A120" s="50"/>
      <c r="B120" s="65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5" x14ac:dyDescent="0.35">
      <c r="A121" s="50"/>
      <c r="B121" s="65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5" x14ac:dyDescent="0.35">
      <c r="A122" s="50"/>
      <c r="B122" s="65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5" x14ac:dyDescent="0.35">
      <c r="A123" s="50"/>
      <c r="B123" s="65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5" x14ac:dyDescent="0.35">
      <c r="A124" s="50"/>
      <c r="B124" s="65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5" x14ac:dyDescent="0.35">
      <c r="A125" s="50"/>
      <c r="B125" s="65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5" x14ac:dyDescent="0.35">
      <c r="A126" s="50"/>
      <c r="B126" s="65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5" x14ac:dyDescent="0.35">
      <c r="A127" s="50"/>
      <c r="B127" s="65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5" x14ac:dyDescent="0.35">
      <c r="A128" s="50"/>
      <c r="B128" s="65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5" x14ac:dyDescent="0.35">
      <c r="A129" s="50"/>
      <c r="B129" s="65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5" x14ac:dyDescent="0.35">
      <c r="A130" s="50"/>
      <c r="B130" s="65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5" x14ac:dyDescent="0.35">
      <c r="A131" s="50"/>
      <c r="B131" s="65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5" x14ac:dyDescent="0.35">
      <c r="A132" s="50"/>
      <c r="B132" s="65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5" x14ac:dyDescent="0.35">
      <c r="A133" s="50"/>
      <c r="B133" s="65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5" x14ac:dyDescent="0.35">
      <c r="A134" s="50"/>
      <c r="B134" s="65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5" x14ac:dyDescent="0.35">
      <c r="A135" s="50"/>
      <c r="B135" s="65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5" x14ac:dyDescent="0.35">
      <c r="A136" s="50"/>
      <c r="B136" s="65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5" x14ac:dyDescent="0.35">
      <c r="A137" s="50"/>
      <c r="B137" s="65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5" x14ac:dyDescent="0.35">
      <c r="A138" s="50"/>
      <c r="B138" s="65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5" x14ac:dyDescent="0.35">
      <c r="A139" s="50"/>
      <c r="B139" s="65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5" x14ac:dyDescent="0.35">
      <c r="A140" s="50"/>
      <c r="B140" s="65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5" x14ac:dyDescent="0.35">
      <c r="A141" s="50"/>
      <c r="B141" s="65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5" x14ac:dyDescent="0.35">
      <c r="A142" s="50"/>
      <c r="B142" s="65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5" x14ac:dyDescent="0.35">
      <c r="A143" s="50"/>
      <c r="B143" s="65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5" x14ac:dyDescent="0.35">
      <c r="A144" s="50"/>
      <c r="B144" s="65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5" x14ac:dyDescent="0.35">
      <c r="A145" s="50"/>
      <c r="B145" s="65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5" x14ac:dyDescent="0.35">
      <c r="A146" s="50"/>
      <c r="B146" s="65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5" x14ac:dyDescent="0.35">
      <c r="A147" s="50"/>
      <c r="B147" s="65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5" x14ac:dyDescent="0.35">
      <c r="A148" s="50"/>
      <c r="B148" s="65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5" x14ac:dyDescent="0.35">
      <c r="A149" s="50"/>
      <c r="B149" s="65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5" x14ac:dyDescent="0.35">
      <c r="A150" s="50"/>
      <c r="B150" s="65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5" x14ac:dyDescent="0.35">
      <c r="A151" s="50"/>
      <c r="B151" s="65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5" x14ac:dyDescent="0.35">
      <c r="A152" s="50"/>
      <c r="B152" s="65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5" x14ac:dyDescent="0.35">
      <c r="A153" s="50"/>
      <c r="B153" s="65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5" x14ac:dyDescent="0.35">
      <c r="A154" s="50"/>
      <c r="B154" s="65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5" x14ac:dyDescent="0.35">
      <c r="A155" s="50"/>
      <c r="B155" s="65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5" x14ac:dyDescent="0.35">
      <c r="A156" s="50"/>
      <c r="B156" s="65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5" x14ac:dyDescent="0.35">
      <c r="A157" s="50"/>
      <c r="B157" s="65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5" x14ac:dyDescent="0.35">
      <c r="A158" s="50"/>
      <c r="B158" s="65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5" x14ac:dyDescent="0.35">
      <c r="A159" s="50"/>
      <c r="B159" s="65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5" x14ac:dyDescent="0.35">
      <c r="A160" s="50"/>
      <c r="B160" s="65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5" x14ac:dyDescent="0.35">
      <c r="A161" s="50"/>
      <c r="B161" s="65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5" x14ac:dyDescent="0.35">
      <c r="A162" s="50"/>
      <c r="B162" s="65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5" x14ac:dyDescent="0.35">
      <c r="A163" s="50"/>
      <c r="B163" s="65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5" x14ac:dyDescent="0.35">
      <c r="A164" s="50"/>
      <c r="B164" s="65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5" x14ac:dyDescent="0.35">
      <c r="A165" s="50"/>
      <c r="B165" s="65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5" x14ac:dyDescent="0.35">
      <c r="A166" s="50"/>
      <c r="B166" s="65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5" x14ac:dyDescent="0.35">
      <c r="A167" s="50"/>
      <c r="B167" s="65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5" x14ac:dyDescent="0.35">
      <c r="A168" s="50"/>
      <c r="B168" s="65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5" x14ac:dyDescent="0.35">
      <c r="A169" s="50"/>
      <c r="B169" s="65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5" x14ac:dyDescent="0.35">
      <c r="A170" s="50"/>
      <c r="B170" s="65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5" x14ac:dyDescent="0.35">
      <c r="A171" s="50"/>
      <c r="B171" s="65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5" x14ac:dyDescent="0.35">
      <c r="A172" s="50"/>
      <c r="B172" s="65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5" x14ac:dyDescent="0.35">
      <c r="A173" s="50"/>
      <c r="B173" s="65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5" x14ac:dyDescent="0.35">
      <c r="A174" s="50"/>
      <c r="B174" s="65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5" x14ac:dyDescent="0.35">
      <c r="A175" s="50"/>
      <c r="B175" s="65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5" x14ac:dyDescent="0.35">
      <c r="A176" s="50"/>
      <c r="B176" s="65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5" x14ac:dyDescent="0.35">
      <c r="A177" s="50"/>
      <c r="B177" s="65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5" x14ac:dyDescent="0.35">
      <c r="A178" s="50"/>
      <c r="B178" s="65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5" x14ac:dyDescent="0.35">
      <c r="A179" s="50"/>
      <c r="B179" s="65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5" x14ac:dyDescent="0.35">
      <c r="A180" s="50"/>
      <c r="B180" s="65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5" x14ac:dyDescent="0.35">
      <c r="A181" s="50"/>
      <c r="B181" s="65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5" x14ac:dyDescent="0.35">
      <c r="A182" s="50"/>
      <c r="B182" s="65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5" x14ac:dyDescent="0.35">
      <c r="A183" s="50"/>
      <c r="B183" s="65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5" x14ac:dyDescent="0.35">
      <c r="A184" s="50"/>
      <c r="B184" s="65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5" x14ac:dyDescent="0.35">
      <c r="A185" s="50"/>
      <c r="B185" s="65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5" x14ac:dyDescent="0.35">
      <c r="A186" s="50"/>
      <c r="B186" s="65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5" x14ac:dyDescent="0.35">
      <c r="A187" s="50"/>
      <c r="B187" s="65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5" x14ac:dyDescent="0.35">
      <c r="A188" s="50"/>
      <c r="B188" s="65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5" x14ac:dyDescent="0.35">
      <c r="A189" s="50"/>
      <c r="B189" s="65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5" x14ac:dyDescent="0.35">
      <c r="A190" s="50"/>
      <c r="B190" s="65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5" x14ac:dyDescent="0.35">
      <c r="A191" s="50"/>
      <c r="B191" s="65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5" x14ac:dyDescent="0.35">
      <c r="A192" s="50"/>
      <c r="B192" s="65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5" x14ac:dyDescent="0.35">
      <c r="A193" s="50"/>
      <c r="B193" s="65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5" x14ac:dyDescent="0.35">
      <c r="A194" s="50"/>
      <c r="B194" s="65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5" x14ac:dyDescent="0.35">
      <c r="A195" s="50"/>
      <c r="B195" s="65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5" x14ac:dyDescent="0.35">
      <c r="A196" s="50"/>
      <c r="B196" s="65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5" x14ac:dyDescent="0.35">
      <c r="A197" s="50"/>
      <c r="B197" s="65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5" x14ac:dyDescent="0.35">
      <c r="A198" s="50"/>
      <c r="B198" s="65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5" x14ac:dyDescent="0.35">
      <c r="A199" s="50"/>
      <c r="B199" s="65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5" x14ac:dyDescent="0.35">
      <c r="A200" s="50"/>
      <c r="B200" s="65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5" x14ac:dyDescent="0.35">
      <c r="A201" s="50"/>
      <c r="B201" s="65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5" x14ac:dyDescent="0.35">
      <c r="A202" s="50"/>
      <c r="B202" s="65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5" x14ac:dyDescent="0.35">
      <c r="A203" s="50"/>
      <c r="B203" s="65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5" x14ac:dyDescent="0.35">
      <c r="A204" s="50"/>
      <c r="B204" s="65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5" x14ac:dyDescent="0.35">
      <c r="A205" s="50"/>
      <c r="B205" s="65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5" x14ac:dyDescent="0.35">
      <c r="A206" s="50"/>
      <c r="B206" s="65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5" x14ac:dyDescent="0.35">
      <c r="A207" s="50"/>
      <c r="B207" s="65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5" x14ac:dyDescent="0.35">
      <c r="A208" s="50"/>
      <c r="B208" s="65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5" x14ac:dyDescent="0.35">
      <c r="A209" s="50"/>
      <c r="B209" s="65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5" x14ac:dyDescent="0.35">
      <c r="A210" s="50"/>
      <c r="B210" s="65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5" x14ac:dyDescent="0.35">
      <c r="A211" s="50"/>
      <c r="B211" s="65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5" x14ac:dyDescent="0.35">
      <c r="A212" s="50"/>
      <c r="B212" s="65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5" x14ac:dyDescent="0.35">
      <c r="A213" s="50"/>
      <c r="B213" s="65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5" x14ac:dyDescent="0.35">
      <c r="A214" s="50"/>
      <c r="B214" s="65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5" x14ac:dyDescent="0.35">
      <c r="A215" s="50"/>
      <c r="B215" s="65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5" x14ac:dyDescent="0.35">
      <c r="A216" s="50"/>
      <c r="B216" s="65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5" x14ac:dyDescent="0.35">
      <c r="A217" s="50"/>
      <c r="B217" s="65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5" x14ac:dyDescent="0.35">
      <c r="A218" s="50"/>
      <c r="B218" s="65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5" x14ac:dyDescent="0.35">
      <c r="A219" s="50"/>
      <c r="B219" s="65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5" x14ac:dyDescent="0.35">
      <c r="A220" s="50"/>
      <c r="B220" s="65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5" x14ac:dyDescent="0.35">
      <c r="A221" s="50"/>
      <c r="B221" s="65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5" x14ac:dyDescent="0.35">
      <c r="A222" s="50"/>
      <c r="B222" s="65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5" x14ac:dyDescent="0.35">
      <c r="A223" s="50"/>
      <c r="B223" s="65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5" x14ac:dyDescent="0.35">
      <c r="A224" s="50"/>
      <c r="B224" s="65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5" x14ac:dyDescent="0.35">
      <c r="A225" s="50"/>
      <c r="B225" s="65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5" x14ac:dyDescent="0.35">
      <c r="A226" s="50"/>
      <c r="B226" s="65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5" x14ac:dyDescent="0.35">
      <c r="A227" s="50"/>
      <c r="B227" s="65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5" x14ac:dyDescent="0.35">
      <c r="A228" s="50"/>
      <c r="B228" s="65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5" x14ac:dyDescent="0.35">
      <c r="A229" s="50"/>
      <c r="B229" s="65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5" x14ac:dyDescent="0.35">
      <c r="A230" s="50"/>
      <c r="B230" s="65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5" x14ac:dyDescent="0.35">
      <c r="A231" s="50"/>
      <c r="B231" s="65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5" x14ac:dyDescent="0.35">
      <c r="A232" s="50"/>
      <c r="B232" s="65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5" x14ac:dyDescent="0.35">
      <c r="A233" s="50"/>
      <c r="B233" s="65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5" x14ac:dyDescent="0.35">
      <c r="A234" s="50"/>
      <c r="B234" s="65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5" x14ac:dyDescent="0.35">
      <c r="A235" s="50"/>
      <c r="B235" s="65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5" x14ac:dyDescent="0.35">
      <c r="A236" s="50"/>
      <c r="B236" s="65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5" x14ac:dyDescent="0.35">
      <c r="A237" s="50"/>
      <c r="B237" s="65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5" x14ac:dyDescent="0.35">
      <c r="A238" s="50"/>
      <c r="B238" s="65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5" x14ac:dyDescent="0.35">
      <c r="A239" s="50"/>
      <c r="B239" s="65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5" x14ac:dyDescent="0.35">
      <c r="A240" s="50"/>
      <c r="B240" s="65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5" x14ac:dyDescent="0.35">
      <c r="A241" s="50"/>
      <c r="B241" s="65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5" x14ac:dyDescent="0.35">
      <c r="A242" s="50"/>
      <c r="B242" s="65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5" x14ac:dyDescent="0.35">
      <c r="A243" s="50"/>
      <c r="B243" s="65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5" x14ac:dyDescent="0.35">
      <c r="A244" s="50"/>
      <c r="B244" s="65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5" x14ac:dyDescent="0.35">
      <c r="A245" s="50"/>
      <c r="B245" s="65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5" x14ac:dyDescent="0.35">
      <c r="A246" s="50"/>
      <c r="B246" s="65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5" x14ac:dyDescent="0.35">
      <c r="A247" s="50"/>
      <c r="B247" s="65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5" x14ac:dyDescent="0.35">
      <c r="A248" s="50"/>
      <c r="B248" s="65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5" x14ac:dyDescent="0.35">
      <c r="A249" s="50"/>
      <c r="B249" s="65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5" x14ac:dyDescent="0.35">
      <c r="A250" s="50"/>
      <c r="B250" s="65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5" x14ac:dyDescent="0.35">
      <c r="A251" s="50"/>
      <c r="B251" s="65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5" x14ac:dyDescent="0.35">
      <c r="A252" s="50"/>
      <c r="B252" s="65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5" x14ac:dyDescent="0.35">
      <c r="A253" s="50"/>
      <c r="B253" s="65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5" x14ac:dyDescent="0.35">
      <c r="A254" s="50"/>
      <c r="B254" s="65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5" x14ac:dyDescent="0.35">
      <c r="A255" s="50"/>
      <c r="B255" s="65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5" x14ac:dyDescent="0.35">
      <c r="A256" s="50"/>
      <c r="B256" s="65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5" x14ac:dyDescent="0.35">
      <c r="A257" s="50"/>
      <c r="B257" s="65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5" x14ac:dyDescent="0.35">
      <c r="A258" s="50"/>
      <c r="B258" s="65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5" x14ac:dyDescent="0.35">
      <c r="A259" s="50"/>
      <c r="B259" s="65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5" x14ac:dyDescent="0.35">
      <c r="A260" s="50"/>
      <c r="B260" s="65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5" x14ac:dyDescent="0.35">
      <c r="A261" s="50"/>
      <c r="B261" s="65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5" x14ac:dyDescent="0.35">
      <c r="A262" s="50"/>
      <c r="B262" s="65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5" x14ac:dyDescent="0.35">
      <c r="A263" s="50"/>
      <c r="B263" s="65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5" x14ac:dyDescent="0.35">
      <c r="A264" s="50"/>
      <c r="B264" s="65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5" x14ac:dyDescent="0.35">
      <c r="A265" s="50"/>
      <c r="B265" s="65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5" x14ac:dyDescent="0.35">
      <c r="A266" s="50"/>
      <c r="B266" s="65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5" x14ac:dyDescent="0.35">
      <c r="A267" s="50"/>
      <c r="B267" s="65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5" x14ac:dyDescent="0.35">
      <c r="A268" s="50"/>
      <c r="B268" s="65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5" x14ac:dyDescent="0.35">
      <c r="A269" s="50"/>
      <c r="B269" s="65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5" x14ac:dyDescent="0.35">
      <c r="A270" s="50"/>
      <c r="B270" s="65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5" x14ac:dyDescent="0.35">
      <c r="A271" s="50"/>
      <c r="B271" s="65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5" x14ac:dyDescent="0.35">
      <c r="A272" s="50"/>
      <c r="B272" s="65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5" x14ac:dyDescent="0.35">
      <c r="A273" s="50"/>
      <c r="B273" s="65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5" x14ac:dyDescent="0.35">
      <c r="A274" s="50"/>
      <c r="B274" s="65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5" x14ac:dyDescent="0.35">
      <c r="A275" s="50"/>
      <c r="B275" s="65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5" x14ac:dyDescent="0.35">
      <c r="A276" s="50"/>
      <c r="B276" s="65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5" x14ac:dyDescent="0.35">
      <c r="A277" s="50"/>
      <c r="B277" s="65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5" x14ac:dyDescent="0.35">
      <c r="A278" s="50"/>
      <c r="B278" s="65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5" x14ac:dyDescent="0.35">
      <c r="A279" s="50"/>
      <c r="B279" s="65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5" x14ac:dyDescent="0.35">
      <c r="A280" s="50"/>
      <c r="B280" s="65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5" x14ac:dyDescent="0.35">
      <c r="A281" s="50"/>
      <c r="B281" s="65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5" x14ac:dyDescent="0.35">
      <c r="A282" s="50"/>
      <c r="B282" s="65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5" x14ac:dyDescent="0.35">
      <c r="A283" s="50"/>
      <c r="B283" s="65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5" x14ac:dyDescent="0.35">
      <c r="A284" s="50"/>
      <c r="B284" s="65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5" x14ac:dyDescent="0.35">
      <c r="A285" s="50"/>
      <c r="B285" s="65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5" x14ac:dyDescent="0.35">
      <c r="A286" s="50"/>
      <c r="B286" s="65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5" x14ac:dyDescent="0.35">
      <c r="A287" s="50"/>
      <c r="B287" s="65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5" x14ac:dyDescent="0.35">
      <c r="A288" s="50"/>
      <c r="B288" s="65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5" x14ac:dyDescent="0.35">
      <c r="A289" s="50"/>
      <c r="B289" s="65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5" x14ac:dyDescent="0.35">
      <c r="A290" s="50"/>
      <c r="B290" s="65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5" x14ac:dyDescent="0.35">
      <c r="A291" s="50"/>
      <c r="B291" s="65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5" x14ac:dyDescent="0.35">
      <c r="A292" s="50"/>
      <c r="B292" s="65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5" x14ac:dyDescent="0.35">
      <c r="A293" s="50"/>
      <c r="B293" s="65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5" x14ac:dyDescent="0.35">
      <c r="A294" s="50"/>
      <c r="B294" s="65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5" x14ac:dyDescent="0.35">
      <c r="A295" s="50"/>
      <c r="B295" s="65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5" x14ac:dyDescent="0.35">
      <c r="A296" s="50"/>
      <c r="B296" s="65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5" x14ac:dyDescent="0.35">
      <c r="A297" s="50"/>
      <c r="B297" s="65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5" x14ac:dyDescent="0.35">
      <c r="A298" s="50"/>
      <c r="B298" s="65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5" x14ac:dyDescent="0.35">
      <c r="A299" s="50"/>
      <c r="B299" s="65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5" x14ac:dyDescent="0.35">
      <c r="A300" s="50"/>
      <c r="B300" s="65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5" x14ac:dyDescent="0.35">
      <c r="A301" s="50"/>
      <c r="B301" s="65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5" x14ac:dyDescent="0.35">
      <c r="A302" s="50"/>
      <c r="B302" s="65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5" x14ac:dyDescent="0.35">
      <c r="A303" s="50"/>
      <c r="B303" s="65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5" x14ac:dyDescent="0.35">
      <c r="A304" s="50"/>
      <c r="B304" s="65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5" x14ac:dyDescent="0.35">
      <c r="A305" s="50"/>
      <c r="B305" s="65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5" x14ac:dyDescent="0.35">
      <c r="A306" s="50"/>
      <c r="B306" s="65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5" x14ac:dyDescent="0.35">
      <c r="A307" s="50"/>
      <c r="B307" s="65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5" x14ac:dyDescent="0.35">
      <c r="A308" s="50"/>
      <c r="B308" s="65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5" x14ac:dyDescent="0.35">
      <c r="A309" s="50"/>
      <c r="B309" s="65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5" x14ac:dyDescent="0.35">
      <c r="A310" s="50"/>
      <c r="B310" s="65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5" x14ac:dyDescent="0.35">
      <c r="A311" s="50"/>
      <c r="B311" s="65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5" x14ac:dyDescent="0.35">
      <c r="A312" s="50"/>
      <c r="B312" s="65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5" x14ac:dyDescent="0.35">
      <c r="A313" s="50"/>
      <c r="B313" s="65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5" x14ac:dyDescent="0.35">
      <c r="A314" s="50"/>
      <c r="B314" s="65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5" x14ac:dyDescent="0.35">
      <c r="A315" s="50"/>
      <c r="B315" s="65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5" x14ac:dyDescent="0.35">
      <c r="A316" s="50"/>
      <c r="B316" s="65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5" x14ac:dyDescent="0.35">
      <c r="A317" s="50"/>
      <c r="B317" s="65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5" x14ac:dyDescent="0.35">
      <c r="A318" s="50"/>
      <c r="B318" s="65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5" x14ac:dyDescent="0.35">
      <c r="A319" s="50"/>
      <c r="B319" s="65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5" x14ac:dyDescent="0.35">
      <c r="A320" s="50"/>
      <c r="B320" s="65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5" x14ac:dyDescent="0.35">
      <c r="A321" s="50"/>
      <c r="B321" s="65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5" x14ac:dyDescent="0.35">
      <c r="A322" s="50"/>
      <c r="B322" s="65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5" x14ac:dyDescent="0.35">
      <c r="A323" s="50"/>
      <c r="B323" s="65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5" x14ac:dyDescent="0.35">
      <c r="A324" s="50"/>
      <c r="B324" s="65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5" x14ac:dyDescent="0.35">
      <c r="A325" s="50"/>
      <c r="B325" s="65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5" x14ac:dyDescent="0.35">
      <c r="A326" s="50"/>
      <c r="B326" s="65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5" x14ac:dyDescent="0.35">
      <c r="A327" s="50"/>
      <c r="B327" s="65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5" x14ac:dyDescent="0.35">
      <c r="A328" s="50"/>
      <c r="B328" s="65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5" x14ac:dyDescent="0.35">
      <c r="A329" s="50"/>
      <c r="B329" s="65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5" x14ac:dyDescent="0.35">
      <c r="A330" s="50"/>
      <c r="B330" s="65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5" x14ac:dyDescent="0.35">
      <c r="A331" s="50"/>
      <c r="B331" s="65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5" x14ac:dyDescent="0.35">
      <c r="A332" s="50"/>
      <c r="B332" s="65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5" x14ac:dyDescent="0.35">
      <c r="A333" s="50"/>
      <c r="B333" s="65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5" x14ac:dyDescent="0.35">
      <c r="A334" s="50"/>
      <c r="B334" s="65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5" x14ac:dyDescent="0.35">
      <c r="A335" s="50"/>
      <c r="B335" s="65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5" x14ac:dyDescent="0.35">
      <c r="A336" s="50"/>
      <c r="B336" s="65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5" x14ac:dyDescent="0.35">
      <c r="A337" s="50"/>
      <c r="B337" s="65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5" x14ac:dyDescent="0.35">
      <c r="A338" s="50"/>
      <c r="B338" s="65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5" x14ac:dyDescent="0.35">
      <c r="A339" s="50"/>
      <c r="B339" s="65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5" x14ac:dyDescent="0.35">
      <c r="A340" s="50"/>
      <c r="B340" s="65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5" x14ac:dyDescent="0.35">
      <c r="A341" s="50"/>
      <c r="B341" s="65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5" x14ac:dyDescent="0.35">
      <c r="A342" s="50"/>
      <c r="B342" s="65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5" x14ac:dyDescent="0.35">
      <c r="A343" s="50"/>
      <c r="B343" s="65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5" x14ac:dyDescent="0.35">
      <c r="A344" s="50"/>
      <c r="B344" s="65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5" x14ac:dyDescent="0.35">
      <c r="A345" s="50"/>
      <c r="B345" s="65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5" x14ac:dyDescent="0.35">
      <c r="A346" s="50"/>
      <c r="B346" s="65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5" x14ac:dyDescent="0.35">
      <c r="A347" s="50"/>
      <c r="B347" s="65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5" x14ac:dyDescent="0.35">
      <c r="A348" s="50"/>
      <c r="B348" s="65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5" x14ac:dyDescent="0.35">
      <c r="A349" s="50"/>
      <c r="B349" s="65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5" x14ac:dyDescent="0.35">
      <c r="A350" s="50"/>
      <c r="B350" s="65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5" x14ac:dyDescent="0.35">
      <c r="A351" s="50"/>
      <c r="B351" s="65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5" x14ac:dyDescent="0.35">
      <c r="A352" s="50"/>
      <c r="B352" s="65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5" x14ac:dyDescent="0.35">
      <c r="A353" s="50"/>
      <c r="B353" s="65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5" x14ac:dyDescent="0.35">
      <c r="A354" s="50"/>
      <c r="B354" s="65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5" x14ac:dyDescent="0.35">
      <c r="A355" s="50"/>
      <c r="B355" s="65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5" x14ac:dyDescent="0.35">
      <c r="A356" s="50"/>
      <c r="B356" s="65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5" x14ac:dyDescent="0.35">
      <c r="A357" s="50"/>
      <c r="B357" s="65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5" x14ac:dyDescent="0.35">
      <c r="A358" s="50"/>
      <c r="B358" s="65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5" x14ac:dyDescent="0.35">
      <c r="A359" s="50"/>
      <c r="B359" s="65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5" x14ac:dyDescent="0.35">
      <c r="A360" s="50"/>
      <c r="B360" s="65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5" x14ac:dyDescent="0.35">
      <c r="A361" s="50"/>
      <c r="B361" s="65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5" x14ac:dyDescent="0.35">
      <c r="A362" s="50"/>
      <c r="B362" s="65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5" x14ac:dyDescent="0.35">
      <c r="A363" s="50"/>
      <c r="B363" s="65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5" x14ac:dyDescent="0.35">
      <c r="A364" s="50"/>
      <c r="B364" s="65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5" x14ac:dyDescent="0.35">
      <c r="A365" s="50"/>
      <c r="B365" s="65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5" x14ac:dyDescent="0.35">
      <c r="A366" s="50"/>
      <c r="B366" s="65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5" x14ac:dyDescent="0.35">
      <c r="A367" s="50"/>
      <c r="B367" s="65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5" x14ac:dyDescent="0.35">
      <c r="A368" s="50"/>
      <c r="B368" s="65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5" x14ac:dyDescent="0.35">
      <c r="A369" s="50"/>
      <c r="B369" s="65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5" x14ac:dyDescent="0.35">
      <c r="A370" s="50"/>
      <c r="B370" s="65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5" x14ac:dyDescent="0.35">
      <c r="A371" s="50"/>
      <c r="B371" s="65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5" x14ac:dyDescent="0.35">
      <c r="A372" s="50"/>
      <c r="B372" s="65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5" x14ac:dyDescent="0.35">
      <c r="A373" s="50"/>
      <c r="B373" s="65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5" x14ac:dyDescent="0.35">
      <c r="A374" s="50"/>
      <c r="B374" s="65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5" x14ac:dyDescent="0.35">
      <c r="A375" s="50"/>
      <c r="B375" s="65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5" x14ac:dyDescent="0.35">
      <c r="A376" s="50"/>
      <c r="B376" s="65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5" x14ac:dyDescent="0.35">
      <c r="A377" s="50"/>
      <c r="B377" s="65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5" x14ac:dyDescent="0.35">
      <c r="A378" s="50"/>
      <c r="B378" s="65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5" x14ac:dyDescent="0.35">
      <c r="A379" s="50"/>
      <c r="B379" s="65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5" x14ac:dyDescent="0.35">
      <c r="A380" s="50"/>
      <c r="B380" s="65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5" x14ac:dyDescent="0.35">
      <c r="A381" s="50"/>
      <c r="B381" s="65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5" x14ac:dyDescent="0.35">
      <c r="A382" s="50"/>
      <c r="B382" s="65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5" x14ac:dyDescent="0.35">
      <c r="A383" s="50"/>
      <c r="B383" s="65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5" x14ac:dyDescent="0.35">
      <c r="A384" s="50"/>
      <c r="B384" s="65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5" x14ac:dyDescent="0.35">
      <c r="A385" s="50"/>
      <c r="B385" s="65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5" x14ac:dyDescent="0.35">
      <c r="A386" s="50"/>
      <c r="B386" s="65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5" x14ac:dyDescent="0.35">
      <c r="A387" s="50"/>
      <c r="B387" s="65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5" x14ac:dyDescent="0.35">
      <c r="A388" s="50"/>
      <c r="B388" s="65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5" x14ac:dyDescent="0.35">
      <c r="A389" s="50"/>
      <c r="B389" s="65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5" x14ac:dyDescent="0.35">
      <c r="A390" s="50"/>
      <c r="B390" s="65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5" x14ac:dyDescent="0.35">
      <c r="A391" s="50"/>
      <c r="B391" s="65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5" x14ac:dyDescent="0.35">
      <c r="A392" s="50"/>
      <c r="B392" s="65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5" x14ac:dyDescent="0.35">
      <c r="A393" s="50"/>
      <c r="B393" s="65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5" x14ac:dyDescent="0.35">
      <c r="A394" s="50"/>
      <c r="B394" s="65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5" x14ac:dyDescent="0.35">
      <c r="A395" s="50"/>
      <c r="B395" s="65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5" x14ac:dyDescent="0.35">
      <c r="A396" s="50"/>
      <c r="B396" s="65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5" x14ac:dyDescent="0.35">
      <c r="A397" s="50"/>
      <c r="B397" s="65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5" x14ac:dyDescent="0.35">
      <c r="A398" s="50"/>
      <c r="B398" s="65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5" x14ac:dyDescent="0.35">
      <c r="A399" s="50"/>
      <c r="B399" s="65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5" x14ac:dyDescent="0.35">
      <c r="A400" s="50"/>
      <c r="B400" s="65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5" x14ac:dyDescent="0.35">
      <c r="A401" s="50"/>
      <c r="B401" s="65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5" x14ac:dyDescent="0.35">
      <c r="A402" s="50"/>
      <c r="B402" s="65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5" x14ac:dyDescent="0.35">
      <c r="A403" s="50"/>
      <c r="B403" s="65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5" x14ac:dyDescent="0.35">
      <c r="A404" s="50"/>
      <c r="B404" s="65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5" x14ac:dyDescent="0.35">
      <c r="A405" s="50"/>
      <c r="B405" s="65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5" x14ac:dyDescent="0.35">
      <c r="A406" s="50"/>
      <c r="B406" s="65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5" x14ac:dyDescent="0.35">
      <c r="A407" s="50"/>
      <c r="B407" s="65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5" x14ac:dyDescent="0.35">
      <c r="A408" s="50"/>
      <c r="B408" s="65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5" x14ac:dyDescent="0.35">
      <c r="A409" s="50"/>
      <c r="B409" s="65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5" x14ac:dyDescent="0.35">
      <c r="A410" s="50"/>
      <c r="B410" s="65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5" x14ac:dyDescent="0.35">
      <c r="A411" s="50"/>
      <c r="B411" s="65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5" x14ac:dyDescent="0.35">
      <c r="A412" s="50"/>
      <c r="B412" s="65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5" x14ac:dyDescent="0.35">
      <c r="A413" s="50"/>
      <c r="B413" s="65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5" x14ac:dyDescent="0.35">
      <c r="A414" s="50"/>
      <c r="B414" s="65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5" x14ac:dyDescent="0.35">
      <c r="A415" s="50"/>
      <c r="B415" s="65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5" x14ac:dyDescent="0.35">
      <c r="A416" s="50"/>
      <c r="B416" s="65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5" x14ac:dyDescent="0.35">
      <c r="A417" s="50"/>
      <c r="B417" s="65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5" x14ac:dyDescent="0.35">
      <c r="A418" s="50"/>
      <c r="B418" s="65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5" x14ac:dyDescent="0.35">
      <c r="A419" s="50"/>
      <c r="B419" s="65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5" x14ac:dyDescent="0.35">
      <c r="A420" s="50"/>
      <c r="B420" s="65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5" x14ac:dyDescent="0.35">
      <c r="A421" s="50"/>
      <c r="B421" s="65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5" x14ac:dyDescent="0.35">
      <c r="A422" s="50"/>
      <c r="B422" s="65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5" x14ac:dyDescent="0.35">
      <c r="A423" s="50"/>
      <c r="B423" s="65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5" x14ac:dyDescent="0.35">
      <c r="A424" s="50"/>
      <c r="B424" s="65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5" x14ac:dyDescent="0.35">
      <c r="A425" s="50"/>
      <c r="B425" s="65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5" x14ac:dyDescent="0.35">
      <c r="A426" s="50"/>
      <c r="B426" s="65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5" x14ac:dyDescent="0.35">
      <c r="A427" s="50"/>
      <c r="B427" s="65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5" x14ac:dyDescent="0.35">
      <c r="A428" s="50"/>
      <c r="B428" s="65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5" x14ac:dyDescent="0.35">
      <c r="A429" s="50"/>
      <c r="B429" s="65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5" x14ac:dyDescent="0.35">
      <c r="A430" s="50"/>
      <c r="B430" s="65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5" x14ac:dyDescent="0.35">
      <c r="A431" s="50"/>
      <c r="B431" s="65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5" x14ac:dyDescent="0.35">
      <c r="A432" s="50"/>
      <c r="B432" s="65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5" x14ac:dyDescent="0.35">
      <c r="A433" s="50"/>
      <c r="B433" s="65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5" x14ac:dyDescent="0.35">
      <c r="A434" s="50"/>
      <c r="B434" s="65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5" x14ac:dyDescent="0.35">
      <c r="A435" s="50"/>
      <c r="B435" s="65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5" x14ac:dyDescent="0.35">
      <c r="A436" s="50"/>
      <c r="B436" s="65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5" x14ac:dyDescent="0.35">
      <c r="A437" s="50"/>
      <c r="B437" s="65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5" x14ac:dyDescent="0.35">
      <c r="A438" s="50"/>
      <c r="B438" s="65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5" x14ac:dyDescent="0.35">
      <c r="A439" s="50"/>
      <c r="B439" s="65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5" x14ac:dyDescent="0.35">
      <c r="A440" s="50"/>
      <c r="B440" s="65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5" x14ac:dyDescent="0.35">
      <c r="A441" s="50"/>
      <c r="B441" s="65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5" x14ac:dyDescent="0.35">
      <c r="A442" s="50"/>
      <c r="B442" s="65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5" x14ac:dyDescent="0.35">
      <c r="A443" s="50"/>
      <c r="B443" s="65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5" x14ac:dyDescent="0.35">
      <c r="A444" s="50"/>
      <c r="B444" s="65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5" x14ac:dyDescent="0.35">
      <c r="A445" s="50"/>
      <c r="B445" s="65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5" x14ac:dyDescent="0.35">
      <c r="A446" s="50"/>
      <c r="B446" s="65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5" x14ac:dyDescent="0.35">
      <c r="A447" s="50"/>
      <c r="B447" s="65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5" x14ac:dyDescent="0.35">
      <c r="A448" s="50"/>
      <c r="B448" s="65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5" x14ac:dyDescent="0.35">
      <c r="A449" s="50"/>
      <c r="B449" s="65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5" x14ac:dyDescent="0.35">
      <c r="A450" s="50"/>
      <c r="B450" s="65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5" x14ac:dyDescent="0.35">
      <c r="A451" s="50"/>
      <c r="B451" s="65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5" x14ac:dyDescent="0.35">
      <c r="A452" s="50"/>
      <c r="B452" s="65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5" x14ac:dyDescent="0.35">
      <c r="A453" s="50"/>
      <c r="B453" s="65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5" x14ac:dyDescent="0.35">
      <c r="A454" s="50"/>
      <c r="B454" s="65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5" x14ac:dyDescent="0.35">
      <c r="A455" s="50"/>
      <c r="B455" s="65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5" x14ac:dyDescent="0.35">
      <c r="A456" s="50"/>
      <c r="B456" s="65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5" x14ac:dyDescent="0.35">
      <c r="A457" s="50"/>
      <c r="B457" s="65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5" x14ac:dyDescent="0.35">
      <c r="A458" s="50"/>
      <c r="B458" s="65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5" x14ac:dyDescent="0.35">
      <c r="A459" s="50"/>
      <c r="B459" s="65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5" x14ac:dyDescent="0.35">
      <c r="A460" s="50"/>
      <c r="B460" s="65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5" x14ac:dyDescent="0.35">
      <c r="A461" s="50"/>
      <c r="B461" s="65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5" x14ac:dyDescent="0.35">
      <c r="A462" s="50"/>
      <c r="B462" s="65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5" x14ac:dyDescent="0.35">
      <c r="A463" s="50"/>
      <c r="B463" s="65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5" x14ac:dyDescent="0.35">
      <c r="A464" s="50"/>
      <c r="B464" s="65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5" x14ac:dyDescent="0.35">
      <c r="A465" s="50"/>
      <c r="B465" s="65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5" x14ac:dyDescent="0.35">
      <c r="A466" s="50"/>
      <c r="B466" s="65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5" x14ac:dyDescent="0.35">
      <c r="A467" s="50"/>
      <c r="B467" s="65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5" x14ac:dyDescent="0.35">
      <c r="A468" s="50"/>
      <c r="B468" s="65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5" x14ac:dyDescent="0.35">
      <c r="A469" s="50"/>
      <c r="B469" s="65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5" x14ac:dyDescent="0.35">
      <c r="A470" s="50"/>
      <c r="B470" s="65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5" x14ac:dyDescent="0.35">
      <c r="A471" s="50"/>
      <c r="B471" s="65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5" x14ac:dyDescent="0.35">
      <c r="A472" s="50"/>
      <c r="B472" s="65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5" x14ac:dyDescent="0.35">
      <c r="A473" s="50"/>
      <c r="B473" s="65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5" x14ac:dyDescent="0.35">
      <c r="A474" s="50"/>
      <c r="B474" s="65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5" x14ac:dyDescent="0.35">
      <c r="A475" s="50"/>
      <c r="B475" s="65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5" x14ac:dyDescent="0.35">
      <c r="A476" s="50"/>
      <c r="B476" s="65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5" x14ac:dyDescent="0.35">
      <c r="A477" s="50"/>
      <c r="B477" s="65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5" x14ac:dyDescent="0.35">
      <c r="A478" s="50"/>
      <c r="B478" s="65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5" x14ac:dyDescent="0.35">
      <c r="A479" s="50"/>
      <c r="B479" s="65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5" x14ac:dyDescent="0.35">
      <c r="A480" s="50"/>
      <c r="B480" s="65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5" x14ac:dyDescent="0.35">
      <c r="A481" s="50"/>
      <c r="B481" s="65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5" x14ac:dyDescent="0.35">
      <c r="A482" s="50"/>
      <c r="B482" s="65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5" x14ac:dyDescent="0.35">
      <c r="A483" s="50"/>
      <c r="B483" s="65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5" x14ac:dyDescent="0.35">
      <c r="A484" s="50"/>
      <c r="B484" s="65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5" x14ac:dyDescent="0.35">
      <c r="A485" s="50"/>
      <c r="B485" s="65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5" x14ac:dyDescent="0.35">
      <c r="A486" s="50"/>
      <c r="B486" s="65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5" x14ac:dyDescent="0.35">
      <c r="A487" s="50"/>
      <c r="B487" s="65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5" x14ac:dyDescent="0.35">
      <c r="A488" s="50"/>
      <c r="B488" s="65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5" x14ac:dyDescent="0.35">
      <c r="A489" s="50"/>
      <c r="B489" s="65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5" x14ac:dyDescent="0.35">
      <c r="A490" s="50"/>
      <c r="B490" s="65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5" x14ac:dyDescent="0.35">
      <c r="A491" s="50"/>
      <c r="B491" s="65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5" x14ac:dyDescent="0.35">
      <c r="A492" s="50"/>
      <c r="B492" s="65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5" x14ac:dyDescent="0.35">
      <c r="A493" s="50"/>
      <c r="B493" s="65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5" x14ac:dyDescent="0.35">
      <c r="A494" s="50"/>
      <c r="B494" s="65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5" x14ac:dyDescent="0.35">
      <c r="A495" s="50"/>
      <c r="B495" s="65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5" x14ac:dyDescent="0.35">
      <c r="A496" s="50"/>
      <c r="B496" s="65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5" x14ac:dyDescent="0.35">
      <c r="A497" s="50"/>
      <c r="B497" s="65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5" x14ac:dyDescent="0.35">
      <c r="A498" s="50"/>
      <c r="B498" s="65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5" x14ac:dyDescent="0.35">
      <c r="A499" s="50"/>
      <c r="B499" s="65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5" x14ac:dyDescent="0.35">
      <c r="A500" s="50"/>
      <c r="B500" s="65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5" x14ac:dyDescent="0.35">
      <c r="A501" s="50"/>
      <c r="B501" s="65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5" x14ac:dyDescent="0.35">
      <c r="A502" s="50"/>
      <c r="B502" s="65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5" x14ac:dyDescent="0.35">
      <c r="A503" s="50"/>
      <c r="B503" s="65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5" x14ac:dyDescent="0.35">
      <c r="A504" s="50"/>
      <c r="B504" s="65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5" x14ac:dyDescent="0.35">
      <c r="A505" s="50"/>
      <c r="B505" s="65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5" x14ac:dyDescent="0.35">
      <c r="A506" s="50"/>
      <c r="B506" s="65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5" x14ac:dyDescent="0.35">
      <c r="A507" s="50"/>
      <c r="B507" s="65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5" x14ac:dyDescent="0.35">
      <c r="A508" s="50"/>
      <c r="B508" s="65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5" x14ac:dyDescent="0.35">
      <c r="A509" s="50"/>
      <c r="B509" s="65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5" x14ac:dyDescent="0.35">
      <c r="A510" s="50"/>
      <c r="B510" s="65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5" x14ac:dyDescent="0.35">
      <c r="A511" s="50"/>
      <c r="B511" s="65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5" x14ac:dyDescent="0.35">
      <c r="A512" s="50"/>
      <c r="B512" s="65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5" x14ac:dyDescent="0.35">
      <c r="A513" s="50"/>
      <c r="B513" s="65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5" x14ac:dyDescent="0.35">
      <c r="A514" s="50"/>
      <c r="B514" s="65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5" x14ac:dyDescent="0.35">
      <c r="A515" s="50"/>
      <c r="B515" s="65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5" x14ac:dyDescent="0.35">
      <c r="A516" s="50"/>
      <c r="B516" s="65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5" x14ac:dyDescent="0.35">
      <c r="A517" s="50"/>
      <c r="B517" s="65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5" x14ac:dyDescent="0.35">
      <c r="A518" s="50"/>
      <c r="B518" s="65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5" x14ac:dyDescent="0.35">
      <c r="A519" s="50"/>
      <c r="B519" s="65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5" x14ac:dyDescent="0.35">
      <c r="A520" s="50"/>
      <c r="B520" s="65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5" x14ac:dyDescent="0.35">
      <c r="A521" s="50"/>
      <c r="B521" s="65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5" x14ac:dyDescent="0.35">
      <c r="A522" s="50"/>
      <c r="B522" s="65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5" x14ac:dyDescent="0.35">
      <c r="A523" s="50"/>
      <c r="B523" s="65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5" x14ac:dyDescent="0.35">
      <c r="A524" s="50"/>
      <c r="B524" s="65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5" x14ac:dyDescent="0.35">
      <c r="A525" s="50"/>
      <c r="B525" s="65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5" x14ac:dyDescent="0.35">
      <c r="A526" s="50"/>
      <c r="B526" s="65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5" x14ac:dyDescent="0.35">
      <c r="A527" s="50"/>
      <c r="B527" s="65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5" x14ac:dyDescent="0.35">
      <c r="A528" s="50"/>
      <c r="B528" s="65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5" x14ac:dyDescent="0.35">
      <c r="A529" s="50"/>
      <c r="B529" s="65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5" x14ac:dyDescent="0.35">
      <c r="A530" s="50"/>
      <c r="B530" s="65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5" x14ac:dyDescent="0.35">
      <c r="A531" s="50"/>
      <c r="B531" s="65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5" x14ac:dyDescent="0.35">
      <c r="A532" s="50"/>
      <c r="B532" s="65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5" x14ac:dyDescent="0.35">
      <c r="A533" s="50"/>
      <c r="B533" s="65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5" x14ac:dyDescent="0.35">
      <c r="A534" s="50"/>
      <c r="B534" s="65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5" x14ac:dyDescent="0.35">
      <c r="A535" s="50"/>
      <c r="B535" s="65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5" x14ac:dyDescent="0.35">
      <c r="A536" s="50"/>
      <c r="B536" s="65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5" x14ac:dyDescent="0.35">
      <c r="A537" s="50"/>
      <c r="B537" s="65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5" x14ac:dyDescent="0.35">
      <c r="A538" s="50"/>
      <c r="B538" s="65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5" x14ac:dyDescent="0.35">
      <c r="A539" s="50"/>
      <c r="B539" s="65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5" x14ac:dyDescent="0.35">
      <c r="A540" s="50"/>
      <c r="B540" s="65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5" x14ac:dyDescent="0.35">
      <c r="A541" s="50"/>
      <c r="B541" s="65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5" x14ac:dyDescent="0.35">
      <c r="A542" s="50"/>
      <c r="B542" s="65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5" x14ac:dyDescent="0.35">
      <c r="A543" s="50"/>
      <c r="B543" s="65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5" x14ac:dyDescent="0.35">
      <c r="A544" s="50"/>
      <c r="B544" s="65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5" x14ac:dyDescent="0.35">
      <c r="A545" s="50"/>
      <c r="B545" s="65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5" x14ac:dyDescent="0.35">
      <c r="A546" s="50"/>
      <c r="B546" s="65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5" x14ac:dyDescent="0.35">
      <c r="A547" s="50"/>
      <c r="B547" s="65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5" x14ac:dyDescent="0.35">
      <c r="A548" s="50"/>
      <c r="B548" s="65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5" x14ac:dyDescent="0.35">
      <c r="A549" s="50"/>
      <c r="B549" s="65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5" x14ac:dyDescent="0.35">
      <c r="A550" s="50"/>
      <c r="B550" s="65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5" x14ac:dyDescent="0.35">
      <c r="A551" s="50"/>
      <c r="B551" s="65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5" x14ac:dyDescent="0.35">
      <c r="A552" s="50"/>
      <c r="B552" s="65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5" x14ac:dyDescent="0.35">
      <c r="A553" s="50"/>
      <c r="B553" s="65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5" x14ac:dyDescent="0.35">
      <c r="A554" s="50"/>
      <c r="B554" s="65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5" x14ac:dyDescent="0.35">
      <c r="A555" s="50"/>
      <c r="B555" s="65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5" x14ac:dyDescent="0.35">
      <c r="A556" s="50"/>
      <c r="B556" s="65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5" x14ac:dyDescent="0.35">
      <c r="A557" s="50"/>
      <c r="B557" s="65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5" x14ac:dyDescent="0.35">
      <c r="A558" s="50"/>
      <c r="B558" s="65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5" x14ac:dyDescent="0.35">
      <c r="A559" s="50"/>
      <c r="B559" s="65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5" x14ac:dyDescent="0.35">
      <c r="A560" s="50"/>
      <c r="B560" s="65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5" x14ac:dyDescent="0.35">
      <c r="A561" s="50"/>
      <c r="B561" s="65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5" x14ac:dyDescent="0.35">
      <c r="A562" s="50"/>
      <c r="B562" s="65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5" x14ac:dyDescent="0.35">
      <c r="A563" s="50"/>
      <c r="B563" s="65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5" x14ac:dyDescent="0.35">
      <c r="A564" s="50"/>
      <c r="B564" s="65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5" x14ac:dyDescent="0.35">
      <c r="A565" s="50"/>
      <c r="B565" s="65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5" x14ac:dyDescent="0.35">
      <c r="A566" s="50"/>
      <c r="B566" s="65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5" x14ac:dyDescent="0.35">
      <c r="A567" s="50"/>
      <c r="B567" s="65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5" x14ac:dyDescent="0.35">
      <c r="A568" s="50"/>
      <c r="B568" s="65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5" x14ac:dyDescent="0.35">
      <c r="A569" s="50"/>
      <c r="B569" s="65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5" x14ac:dyDescent="0.35">
      <c r="A570" s="50"/>
      <c r="B570" s="65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5" x14ac:dyDescent="0.35">
      <c r="A571" s="50"/>
      <c r="B571" s="65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5" x14ac:dyDescent="0.35">
      <c r="A572" s="50"/>
      <c r="B572" s="65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5" x14ac:dyDescent="0.35">
      <c r="A573" s="50"/>
      <c r="B573" s="65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5" x14ac:dyDescent="0.35">
      <c r="A574" s="50"/>
      <c r="B574" s="65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5" x14ac:dyDescent="0.35">
      <c r="A575" s="50"/>
      <c r="B575" s="65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5" x14ac:dyDescent="0.35">
      <c r="A576" s="50"/>
      <c r="B576" s="65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5" x14ac:dyDescent="0.35">
      <c r="A577" s="50"/>
      <c r="B577" s="65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5" x14ac:dyDescent="0.35">
      <c r="A578" s="50"/>
      <c r="B578" s="65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5" x14ac:dyDescent="0.35">
      <c r="A579" s="50"/>
      <c r="B579" s="65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5" x14ac:dyDescent="0.35">
      <c r="A580" s="50"/>
      <c r="B580" s="65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5" x14ac:dyDescent="0.35">
      <c r="A581" s="50"/>
      <c r="B581" s="65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5" x14ac:dyDescent="0.35">
      <c r="A582" s="50"/>
      <c r="B582" s="65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5" x14ac:dyDescent="0.35">
      <c r="A583" s="50"/>
      <c r="B583" s="65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5" x14ac:dyDescent="0.35">
      <c r="A584" s="50"/>
      <c r="B584" s="65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5" x14ac:dyDescent="0.35">
      <c r="A585" s="50"/>
      <c r="B585" s="65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5" x14ac:dyDescent="0.35">
      <c r="A586" s="50"/>
      <c r="B586" s="65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5" x14ac:dyDescent="0.35">
      <c r="A587" s="50"/>
      <c r="B587" s="65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5" x14ac:dyDescent="0.35">
      <c r="A588" s="50"/>
      <c r="B588" s="65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5" x14ac:dyDescent="0.35">
      <c r="A589" s="50"/>
      <c r="B589" s="65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5" x14ac:dyDescent="0.35">
      <c r="A590" s="50"/>
      <c r="B590" s="65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5" x14ac:dyDescent="0.35">
      <c r="A591" s="50"/>
      <c r="B591" s="65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5" x14ac:dyDescent="0.35">
      <c r="A592" s="50"/>
      <c r="B592" s="65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5" x14ac:dyDescent="0.35">
      <c r="A593" s="50"/>
      <c r="B593" s="65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5" x14ac:dyDescent="0.35">
      <c r="A594" s="50"/>
      <c r="B594" s="65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5" x14ac:dyDescent="0.35">
      <c r="A595" s="50"/>
      <c r="B595" s="65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5" x14ac:dyDescent="0.35">
      <c r="A596" s="50"/>
      <c r="B596" s="65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5" x14ac:dyDescent="0.35">
      <c r="A597" s="50"/>
      <c r="B597" s="65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5" x14ac:dyDescent="0.35">
      <c r="A598" s="50"/>
      <c r="B598" s="65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5" x14ac:dyDescent="0.35">
      <c r="A599" s="50"/>
      <c r="B599" s="65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5" x14ac:dyDescent="0.35">
      <c r="A600" s="50"/>
      <c r="B600" s="65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5" x14ac:dyDescent="0.35">
      <c r="A601" s="50"/>
      <c r="B601" s="65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5" x14ac:dyDescent="0.35">
      <c r="A602" s="50"/>
      <c r="B602" s="65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5" x14ac:dyDescent="0.35">
      <c r="A603" s="50"/>
      <c r="B603" s="65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5" x14ac:dyDescent="0.35">
      <c r="A604" s="50"/>
      <c r="B604" s="65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5" x14ac:dyDescent="0.35">
      <c r="A605" s="50"/>
      <c r="B605" s="65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5" x14ac:dyDescent="0.35">
      <c r="A606" s="50"/>
      <c r="B606" s="65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5" x14ac:dyDescent="0.35">
      <c r="A607" s="50"/>
      <c r="B607" s="65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5" x14ac:dyDescent="0.35">
      <c r="A608" s="50"/>
      <c r="B608" s="65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5" x14ac:dyDescent="0.35">
      <c r="A609" s="50"/>
      <c r="B609" s="65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5" x14ac:dyDescent="0.35">
      <c r="A610" s="50"/>
      <c r="B610" s="65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5" x14ac:dyDescent="0.35">
      <c r="A611" s="50"/>
      <c r="B611" s="65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5" x14ac:dyDescent="0.35">
      <c r="A612" s="50"/>
      <c r="B612" s="65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5" x14ac:dyDescent="0.35">
      <c r="A613" s="50"/>
      <c r="B613" s="65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5" x14ac:dyDescent="0.35">
      <c r="A614" s="50"/>
      <c r="B614" s="65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5" x14ac:dyDescent="0.35">
      <c r="A615" s="50"/>
      <c r="B615" s="65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5" x14ac:dyDescent="0.35">
      <c r="A616" s="50"/>
      <c r="B616" s="65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5" x14ac:dyDescent="0.35">
      <c r="A617" s="50"/>
      <c r="B617" s="65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5" x14ac:dyDescent="0.35">
      <c r="A618" s="50"/>
      <c r="B618" s="65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5" x14ac:dyDescent="0.35">
      <c r="A619" s="50"/>
      <c r="B619" s="65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5" x14ac:dyDescent="0.35">
      <c r="A620" s="50"/>
      <c r="B620" s="65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5" x14ac:dyDescent="0.35">
      <c r="A621" s="50"/>
      <c r="B621" s="65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5" x14ac:dyDescent="0.35">
      <c r="A622" s="50"/>
      <c r="B622" s="65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5" x14ac:dyDescent="0.35">
      <c r="A623" s="50"/>
      <c r="B623" s="65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5" x14ac:dyDescent="0.35">
      <c r="A624" s="50"/>
      <c r="B624" s="65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5" x14ac:dyDescent="0.35">
      <c r="A625" s="50"/>
      <c r="B625" s="65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5" x14ac:dyDescent="0.35">
      <c r="A626" s="50"/>
      <c r="B626" s="65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5" x14ac:dyDescent="0.35">
      <c r="A627" s="50"/>
      <c r="B627" s="65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5" x14ac:dyDescent="0.35">
      <c r="A628" s="50"/>
      <c r="B628" s="65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5" x14ac:dyDescent="0.35">
      <c r="A629" s="50"/>
      <c r="B629" s="65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5" x14ac:dyDescent="0.35">
      <c r="A630" s="50"/>
      <c r="B630" s="65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5" x14ac:dyDescent="0.35">
      <c r="A631" s="50"/>
      <c r="B631" s="65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5" x14ac:dyDescent="0.35">
      <c r="A632" s="50"/>
      <c r="B632" s="65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5" x14ac:dyDescent="0.35">
      <c r="A633" s="50"/>
      <c r="B633" s="65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5" x14ac:dyDescent="0.35">
      <c r="A634" s="50"/>
      <c r="B634" s="65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5" x14ac:dyDescent="0.35">
      <c r="A635" s="50"/>
      <c r="B635" s="65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5" x14ac:dyDescent="0.35">
      <c r="A636" s="50"/>
      <c r="B636" s="65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5" x14ac:dyDescent="0.35">
      <c r="A637" s="50"/>
      <c r="B637" s="65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5" x14ac:dyDescent="0.35">
      <c r="A638" s="50"/>
      <c r="B638" s="65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5" x14ac:dyDescent="0.35">
      <c r="A639" s="50"/>
      <c r="B639" s="65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5" x14ac:dyDescent="0.35">
      <c r="A640" s="50"/>
      <c r="B640" s="65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5" x14ac:dyDescent="0.35">
      <c r="A641" s="50"/>
      <c r="B641" s="65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5" x14ac:dyDescent="0.35">
      <c r="A642" s="50"/>
      <c r="B642" s="65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5" x14ac:dyDescent="0.35">
      <c r="A643" s="50"/>
      <c r="B643" s="65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5" x14ac:dyDescent="0.35">
      <c r="A644" s="50"/>
      <c r="B644" s="65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5" x14ac:dyDescent="0.35">
      <c r="A645" s="50"/>
      <c r="B645" s="65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5" x14ac:dyDescent="0.35">
      <c r="A646" s="50"/>
      <c r="B646" s="65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5" x14ac:dyDescent="0.35">
      <c r="A647" s="50"/>
      <c r="B647" s="65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5" x14ac:dyDescent="0.35">
      <c r="A648" s="50"/>
      <c r="B648" s="65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5" x14ac:dyDescent="0.35">
      <c r="A649" s="50"/>
      <c r="B649" s="65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5" x14ac:dyDescent="0.35">
      <c r="A650" s="50"/>
      <c r="B650" s="65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5" x14ac:dyDescent="0.35">
      <c r="A651" s="50"/>
      <c r="B651" s="65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5" x14ac:dyDescent="0.35">
      <c r="A652" s="50"/>
      <c r="B652" s="65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5" x14ac:dyDescent="0.35">
      <c r="A653" s="50"/>
      <c r="B653" s="65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5" x14ac:dyDescent="0.35">
      <c r="A654" s="50"/>
      <c r="B654" s="65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5" x14ac:dyDescent="0.35">
      <c r="A655" s="50"/>
      <c r="B655" s="65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5" x14ac:dyDescent="0.35">
      <c r="A656" s="50"/>
      <c r="B656" s="65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5" x14ac:dyDescent="0.35">
      <c r="A657" s="50"/>
      <c r="B657" s="65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5" x14ac:dyDescent="0.35">
      <c r="A658" s="50"/>
      <c r="B658" s="65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5" x14ac:dyDescent="0.35">
      <c r="A659" s="50"/>
      <c r="B659" s="65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5" x14ac:dyDescent="0.35">
      <c r="A660" s="50"/>
      <c r="B660" s="65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5" x14ac:dyDescent="0.35">
      <c r="A661" s="50"/>
      <c r="B661" s="65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5" x14ac:dyDescent="0.35">
      <c r="A662" s="50"/>
      <c r="B662" s="65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5" x14ac:dyDescent="0.35">
      <c r="A663" s="50"/>
      <c r="B663" s="65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5" x14ac:dyDescent="0.35">
      <c r="A664" s="50"/>
      <c r="B664" s="65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5" x14ac:dyDescent="0.35">
      <c r="A665" s="50"/>
      <c r="B665" s="65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5" x14ac:dyDescent="0.35">
      <c r="A666" s="50"/>
      <c r="B666" s="65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5" x14ac:dyDescent="0.35">
      <c r="A667" s="50"/>
      <c r="B667" s="65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5" x14ac:dyDescent="0.35">
      <c r="A668" s="50"/>
      <c r="B668" s="65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5" x14ac:dyDescent="0.35">
      <c r="A669" s="50"/>
      <c r="B669" s="65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5" x14ac:dyDescent="0.35">
      <c r="A670" s="50"/>
      <c r="B670" s="65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5" x14ac:dyDescent="0.35">
      <c r="A671" s="50"/>
      <c r="B671" s="65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5" x14ac:dyDescent="0.35">
      <c r="A672" s="50"/>
      <c r="B672" s="65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5" x14ac:dyDescent="0.35">
      <c r="A673" s="50"/>
      <c r="B673" s="65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5" x14ac:dyDescent="0.35">
      <c r="A674" s="50"/>
      <c r="B674" s="65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5" x14ac:dyDescent="0.35">
      <c r="A675" s="50"/>
      <c r="B675" s="65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5" x14ac:dyDescent="0.35">
      <c r="A676" s="50"/>
      <c r="B676" s="65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5" x14ac:dyDescent="0.35">
      <c r="A677" s="50"/>
      <c r="B677" s="65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5" x14ac:dyDescent="0.35">
      <c r="A678" s="50"/>
      <c r="B678" s="65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5" x14ac:dyDescent="0.35">
      <c r="A679" s="50"/>
      <c r="B679" s="65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5" x14ac:dyDescent="0.35">
      <c r="A680" s="50"/>
      <c r="B680" s="65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5" x14ac:dyDescent="0.35">
      <c r="A681" s="50"/>
      <c r="B681" s="65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5" x14ac:dyDescent="0.35">
      <c r="A682" s="50"/>
      <c r="B682" s="65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5" x14ac:dyDescent="0.35">
      <c r="A683" s="50"/>
      <c r="B683" s="65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5" x14ac:dyDescent="0.35">
      <c r="A684" s="50"/>
      <c r="B684" s="65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5" x14ac:dyDescent="0.35">
      <c r="A685" s="50"/>
      <c r="B685" s="65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5" x14ac:dyDescent="0.35">
      <c r="A686" s="50"/>
      <c r="B686" s="65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5" x14ac:dyDescent="0.35">
      <c r="A687" s="50"/>
      <c r="B687" s="65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5" x14ac:dyDescent="0.35">
      <c r="A688" s="50"/>
      <c r="B688" s="65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5" x14ac:dyDescent="0.35">
      <c r="A689" s="50"/>
      <c r="B689" s="65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5" x14ac:dyDescent="0.35">
      <c r="A690" s="50"/>
      <c r="B690" s="65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5" x14ac:dyDescent="0.35">
      <c r="A691" s="50"/>
      <c r="B691" s="65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5" x14ac:dyDescent="0.35">
      <c r="A692" s="50"/>
      <c r="B692" s="65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5" x14ac:dyDescent="0.35">
      <c r="A693" s="50"/>
      <c r="B693" s="65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5" x14ac:dyDescent="0.35">
      <c r="A694" s="50"/>
      <c r="B694" s="65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5" x14ac:dyDescent="0.35">
      <c r="A695" s="50"/>
      <c r="B695" s="65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5" x14ac:dyDescent="0.35">
      <c r="A696" s="50"/>
      <c r="B696" s="65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5" x14ac:dyDescent="0.35">
      <c r="A697" s="50"/>
      <c r="B697" s="65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5" x14ac:dyDescent="0.35">
      <c r="A698" s="50"/>
      <c r="B698" s="65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5" x14ac:dyDescent="0.35">
      <c r="A699" s="50"/>
      <c r="B699" s="65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5" x14ac:dyDescent="0.35">
      <c r="A700" s="50"/>
      <c r="B700" s="65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5" x14ac:dyDescent="0.35">
      <c r="A701" s="50"/>
      <c r="B701" s="65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5" x14ac:dyDescent="0.35">
      <c r="A702" s="50"/>
      <c r="B702" s="65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5" x14ac:dyDescent="0.35">
      <c r="A703" s="50"/>
      <c r="B703" s="65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5" x14ac:dyDescent="0.35">
      <c r="A704" s="50"/>
      <c r="B704" s="65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5" x14ac:dyDescent="0.35">
      <c r="A705" s="50"/>
      <c r="B705" s="65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5" x14ac:dyDescent="0.35">
      <c r="A706" s="50"/>
      <c r="B706" s="65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5" x14ac:dyDescent="0.35">
      <c r="A707" s="50"/>
      <c r="B707" s="65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5" x14ac:dyDescent="0.35">
      <c r="A708" s="50"/>
      <c r="B708" s="65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5" x14ac:dyDescent="0.35">
      <c r="A709" s="50"/>
      <c r="B709" s="65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5" x14ac:dyDescent="0.35">
      <c r="A710" s="50"/>
      <c r="B710" s="65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5" x14ac:dyDescent="0.35">
      <c r="A711" s="50"/>
      <c r="B711" s="65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5" x14ac:dyDescent="0.35">
      <c r="A712" s="50"/>
      <c r="B712" s="65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5" x14ac:dyDescent="0.35">
      <c r="A713" s="50"/>
      <c r="B713" s="65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5" x14ac:dyDescent="0.35">
      <c r="A714" s="50"/>
      <c r="B714" s="65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5" x14ac:dyDescent="0.35">
      <c r="A715" s="50"/>
      <c r="B715" s="65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5" x14ac:dyDescent="0.35">
      <c r="A716" s="50"/>
      <c r="B716" s="65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5" x14ac:dyDescent="0.35">
      <c r="A717" s="50"/>
      <c r="B717" s="65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5" x14ac:dyDescent="0.35">
      <c r="A718" s="50"/>
      <c r="B718" s="65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5" x14ac:dyDescent="0.35">
      <c r="A719" s="50"/>
      <c r="B719" s="65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5" x14ac:dyDescent="0.35">
      <c r="A720" s="50"/>
      <c r="B720" s="65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5" x14ac:dyDescent="0.35">
      <c r="A721" s="50"/>
      <c r="B721" s="65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5" x14ac:dyDescent="0.35">
      <c r="A722" s="50"/>
      <c r="B722" s="65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5" x14ac:dyDescent="0.35">
      <c r="A723" s="50"/>
      <c r="B723" s="65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5" x14ac:dyDescent="0.35">
      <c r="A724" s="50"/>
      <c r="B724" s="65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5" x14ac:dyDescent="0.35">
      <c r="A725" s="50"/>
      <c r="B725" s="65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5" x14ac:dyDescent="0.35">
      <c r="A726" s="50"/>
      <c r="B726" s="65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5" x14ac:dyDescent="0.35">
      <c r="A727" s="50"/>
      <c r="B727" s="65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5" x14ac:dyDescent="0.35">
      <c r="A728" s="50"/>
      <c r="B728" s="65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5" x14ac:dyDescent="0.35">
      <c r="A729" s="50"/>
      <c r="B729" s="65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5" x14ac:dyDescent="0.35">
      <c r="A730" s="50"/>
      <c r="B730" s="65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5" x14ac:dyDescent="0.35">
      <c r="A731" s="50"/>
      <c r="B731" s="65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5" x14ac:dyDescent="0.35">
      <c r="A732" s="50"/>
      <c r="B732" s="65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5" x14ac:dyDescent="0.35">
      <c r="A733" s="50"/>
      <c r="B733" s="65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5" x14ac:dyDescent="0.35">
      <c r="A734" s="50"/>
      <c r="B734" s="65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5" x14ac:dyDescent="0.35">
      <c r="A735" s="50"/>
      <c r="B735" s="65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5" x14ac:dyDescent="0.35">
      <c r="A736" s="50"/>
      <c r="B736" s="65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5" x14ac:dyDescent="0.35">
      <c r="A737" s="50"/>
      <c r="B737" s="65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5" x14ac:dyDescent="0.35">
      <c r="A738" s="50"/>
      <c r="B738" s="65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5" x14ac:dyDescent="0.35">
      <c r="A739" s="50"/>
      <c r="B739" s="65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5" x14ac:dyDescent="0.35">
      <c r="A740" s="50"/>
      <c r="B740" s="65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5" x14ac:dyDescent="0.35">
      <c r="A741" s="50"/>
      <c r="B741" s="65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5" x14ac:dyDescent="0.35">
      <c r="A742" s="50"/>
      <c r="B742" s="65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5" x14ac:dyDescent="0.35">
      <c r="A743" s="50"/>
      <c r="B743" s="65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5" x14ac:dyDescent="0.35">
      <c r="A744" s="50"/>
      <c r="B744" s="65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5" x14ac:dyDescent="0.35">
      <c r="A745" s="50"/>
      <c r="B745" s="65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5" x14ac:dyDescent="0.35">
      <c r="A746" s="50"/>
      <c r="B746" s="65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5" x14ac:dyDescent="0.35">
      <c r="A747" s="50"/>
      <c r="B747" s="65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5" x14ac:dyDescent="0.35">
      <c r="A748" s="50"/>
      <c r="B748" s="65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5" x14ac:dyDescent="0.35">
      <c r="A749" s="50"/>
      <c r="B749" s="65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5" x14ac:dyDescent="0.35">
      <c r="A750" s="50"/>
      <c r="B750" s="65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5" x14ac:dyDescent="0.35">
      <c r="A751" s="50"/>
      <c r="B751" s="65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5" x14ac:dyDescent="0.35">
      <c r="A752" s="50"/>
      <c r="B752" s="65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5" x14ac:dyDescent="0.35">
      <c r="A753" s="50"/>
      <c r="B753" s="65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5" x14ac:dyDescent="0.35">
      <c r="A754" s="50"/>
      <c r="B754" s="65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5" x14ac:dyDescent="0.35">
      <c r="A755" s="50"/>
      <c r="B755" s="65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5" x14ac:dyDescent="0.35">
      <c r="A756" s="50"/>
      <c r="B756" s="65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5" x14ac:dyDescent="0.35">
      <c r="A757" s="50"/>
      <c r="B757" s="65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5" x14ac:dyDescent="0.35">
      <c r="A758" s="50"/>
      <c r="B758" s="65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5" x14ac:dyDescent="0.35">
      <c r="A759" s="50"/>
      <c r="B759" s="65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5" x14ac:dyDescent="0.35">
      <c r="A760" s="50"/>
      <c r="B760" s="65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5" x14ac:dyDescent="0.35">
      <c r="A761" s="50"/>
      <c r="B761" s="65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5" x14ac:dyDescent="0.35">
      <c r="A762" s="50"/>
      <c r="B762" s="65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5" x14ac:dyDescent="0.35">
      <c r="A763" s="50"/>
      <c r="B763" s="65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5" x14ac:dyDescent="0.35">
      <c r="A764" s="50"/>
      <c r="B764" s="65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5" x14ac:dyDescent="0.35">
      <c r="A765" s="50"/>
      <c r="B765" s="65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5" x14ac:dyDescent="0.35">
      <c r="A766" s="50"/>
      <c r="B766" s="65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5" x14ac:dyDescent="0.35">
      <c r="A767" s="50"/>
      <c r="B767" s="65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5" x14ac:dyDescent="0.35">
      <c r="A768" s="50"/>
      <c r="B768" s="65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5" x14ac:dyDescent="0.35">
      <c r="A769" s="50"/>
      <c r="B769" s="65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5" x14ac:dyDescent="0.35">
      <c r="A770" s="50"/>
      <c r="B770" s="65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5" x14ac:dyDescent="0.35">
      <c r="A771" s="50"/>
      <c r="B771" s="65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5" x14ac:dyDescent="0.35">
      <c r="A772" s="50"/>
      <c r="B772" s="65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5" x14ac:dyDescent="0.35">
      <c r="A773" s="50"/>
      <c r="B773" s="65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5" x14ac:dyDescent="0.35">
      <c r="A774" s="50"/>
      <c r="B774" s="65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5" x14ac:dyDescent="0.35">
      <c r="A775" s="50"/>
      <c r="B775" s="65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5" x14ac:dyDescent="0.35">
      <c r="A776" s="50"/>
      <c r="B776" s="65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5" x14ac:dyDescent="0.35">
      <c r="A777" s="50"/>
      <c r="B777" s="65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5" x14ac:dyDescent="0.35">
      <c r="A778" s="50"/>
      <c r="B778" s="65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5" x14ac:dyDescent="0.35">
      <c r="A779" s="50"/>
      <c r="B779" s="65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5" x14ac:dyDescent="0.35">
      <c r="A780" s="50"/>
      <c r="B780" s="65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5" x14ac:dyDescent="0.35">
      <c r="A781" s="50"/>
      <c r="B781" s="65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5" x14ac:dyDescent="0.35">
      <c r="A782" s="50"/>
      <c r="B782" s="65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5" x14ac:dyDescent="0.35">
      <c r="A783" s="50"/>
      <c r="B783" s="65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5" x14ac:dyDescent="0.35">
      <c r="A784" s="50"/>
      <c r="B784" s="65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5" x14ac:dyDescent="0.35">
      <c r="A785" s="50"/>
      <c r="B785" s="65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5" x14ac:dyDescent="0.35">
      <c r="A786" s="50"/>
      <c r="B786" s="65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5" x14ac:dyDescent="0.35">
      <c r="A787" s="50"/>
      <c r="B787" s="65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5" x14ac:dyDescent="0.35">
      <c r="A788" s="50"/>
      <c r="B788" s="65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5" x14ac:dyDescent="0.35">
      <c r="A789" s="50"/>
      <c r="B789" s="65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5" x14ac:dyDescent="0.35">
      <c r="A790" s="50"/>
      <c r="B790" s="65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5" x14ac:dyDescent="0.35">
      <c r="A791" s="50"/>
      <c r="B791" s="65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5" x14ac:dyDescent="0.35">
      <c r="A792" s="50"/>
      <c r="B792" s="65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5" x14ac:dyDescent="0.35">
      <c r="A793" s="50"/>
      <c r="B793" s="65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5" x14ac:dyDescent="0.35">
      <c r="A794" s="50"/>
      <c r="B794" s="65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5" x14ac:dyDescent="0.35">
      <c r="A795" s="50"/>
      <c r="B795" s="65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5" x14ac:dyDescent="0.35">
      <c r="A796" s="50"/>
      <c r="B796" s="65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5" x14ac:dyDescent="0.35">
      <c r="A797" s="50"/>
      <c r="B797" s="65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5" x14ac:dyDescent="0.35">
      <c r="A798" s="50"/>
      <c r="B798" s="65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5" x14ac:dyDescent="0.35">
      <c r="A799" s="50"/>
      <c r="B799" s="65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5" x14ac:dyDescent="0.35">
      <c r="A800" s="50"/>
      <c r="B800" s="65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5" x14ac:dyDescent="0.35">
      <c r="A801" s="50"/>
      <c r="B801" s="65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5" x14ac:dyDescent="0.35">
      <c r="A802" s="50"/>
      <c r="B802" s="65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5" x14ac:dyDescent="0.35">
      <c r="A803" s="50"/>
      <c r="B803" s="65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5" x14ac:dyDescent="0.35">
      <c r="A804" s="50"/>
      <c r="B804" s="65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5" x14ac:dyDescent="0.35">
      <c r="A805" s="50"/>
      <c r="B805" s="65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5" x14ac:dyDescent="0.35">
      <c r="A806" s="50"/>
      <c r="B806" s="65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5" x14ac:dyDescent="0.35">
      <c r="A807" s="50"/>
      <c r="B807" s="65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5" x14ac:dyDescent="0.35">
      <c r="A808" s="50"/>
      <c r="B808" s="65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5" x14ac:dyDescent="0.35">
      <c r="A809" s="50"/>
      <c r="B809" s="65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5" x14ac:dyDescent="0.35">
      <c r="A810" s="50"/>
      <c r="B810" s="65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5" x14ac:dyDescent="0.35">
      <c r="A811" s="50"/>
      <c r="B811" s="65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5" x14ac:dyDescent="0.35">
      <c r="A812" s="50"/>
      <c r="B812" s="65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5" x14ac:dyDescent="0.35">
      <c r="A813" s="50"/>
      <c r="B813" s="65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5" x14ac:dyDescent="0.35">
      <c r="A814" s="50"/>
      <c r="B814" s="65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5" x14ac:dyDescent="0.35">
      <c r="A815" s="50"/>
      <c r="B815" s="65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5" x14ac:dyDescent="0.35">
      <c r="A816" s="50"/>
      <c r="B816" s="65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5" x14ac:dyDescent="0.35">
      <c r="A817" s="50"/>
      <c r="B817" s="65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5" x14ac:dyDescent="0.35">
      <c r="A818" s="50"/>
      <c r="B818" s="65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5" x14ac:dyDescent="0.35">
      <c r="A819" s="50"/>
      <c r="B819" s="65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5" x14ac:dyDescent="0.35">
      <c r="A820" s="50"/>
      <c r="B820" s="65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5" x14ac:dyDescent="0.35">
      <c r="A821" s="50"/>
      <c r="B821" s="65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5" x14ac:dyDescent="0.35">
      <c r="A822" s="50"/>
      <c r="B822" s="65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5" x14ac:dyDescent="0.35">
      <c r="A823" s="50"/>
      <c r="B823" s="65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5" x14ac:dyDescent="0.35">
      <c r="A824" s="50"/>
      <c r="B824" s="65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5" x14ac:dyDescent="0.35">
      <c r="A825" s="50"/>
      <c r="B825" s="65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5" x14ac:dyDescent="0.35">
      <c r="A826" s="50"/>
      <c r="B826" s="65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5" x14ac:dyDescent="0.35">
      <c r="A827" s="50"/>
      <c r="B827" s="65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5" x14ac:dyDescent="0.35">
      <c r="A828" s="50"/>
      <c r="B828" s="65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5" x14ac:dyDescent="0.35">
      <c r="A829" s="50"/>
      <c r="B829" s="65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5" x14ac:dyDescent="0.35">
      <c r="A830" s="50"/>
      <c r="B830" s="65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5" x14ac:dyDescent="0.35">
      <c r="A831" s="50"/>
      <c r="B831" s="65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5" x14ac:dyDescent="0.35">
      <c r="A832" s="50"/>
      <c r="B832" s="65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5" x14ac:dyDescent="0.35">
      <c r="A833" s="50"/>
      <c r="B833" s="65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5" x14ac:dyDescent="0.35">
      <c r="A834" s="50"/>
      <c r="B834" s="65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5" x14ac:dyDescent="0.35">
      <c r="A835" s="50"/>
      <c r="B835" s="65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5" x14ac:dyDescent="0.35">
      <c r="A836" s="50"/>
      <c r="B836" s="65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5" x14ac:dyDescent="0.35">
      <c r="A837" s="50"/>
      <c r="B837" s="65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5" x14ac:dyDescent="0.35">
      <c r="A838" s="50"/>
      <c r="B838" s="65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5" x14ac:dyDescent="0.35">
      <c r="A839" s="50"/>
      <c r="B839" s="65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5" x14ac:dyDescent="0.35">
      <c r="A840" s="50"/>
      <c r="B840" s="65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5" x14ac:dyDescent="0.35">
      <c r="A841" s="50"/>
      <c r="B841" s="65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5" x14ac:dyDescent="0.35">
      <c r="A842" s="50"/>
      <c r="B842" s="65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5" x14ac:dyDescent="0.35">
      <c r="A843" s="50"/>
      <c r="B843" s="65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5" x14ac:dyDescent="0.35">
      <c r="A844" s="50"/>
      <c r="B844" s="65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5" x14ac:dyDescent="0.35">
      <c r="A845" s="50"/>
      <c r="B845" s="65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5" x14ac:dyDescent="0.35">
      <c r="A846" s="50"/>
      <c r="B846" s="65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5" x14ac:dyDescent="0.35">
      <c r="A847" s="50"/>
      <c r="B847" s="65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5" x14ac:dyDescent="0.35">
      <c r="A848" s="50"/>
      <c r="B848" s="65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5" x14ac:dyDescent="0.35">
      <c r="A849" s="50"/>
      <c r="B849" s="65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5" x14ac:dyDescent="0.35">
      <c r="A850" s="50"/>
      <c r="B850" s="65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5" x14ac:dyDescent="0.35">
      <c r="A851" s="50"/>
      <c r="B851" s="65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5" x14ac:dyDescent="0.35">
      <c r="A852" s="50"/>
      <c r="B852" s="65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5" x14ac:dyDescent="0.35">
      <c r="A853" s="50"/>
      <c r="B853" s="65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5" x14ac:dyDescent="0.35">
      <c r="A854" s="50"/>
      <c r="B854" s="65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5" x14ac:dyDescent="0.35">
      <c r="A855" s="50"/>
      <c r="B855" s="65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5" x14ac:dyDescent="0.35">
      <c r="A856" s="50"/>
      <c r="B856" s="65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5" x14ac:dyDescent="0.35">
      <c r="A857" s="50"/>
      <c r="B857" s="65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5" x14ac:dyDescent="0.35">
      <c r="A858" s="50"/>
      <c r="B858" s="65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5" x14ac:dyDescent="0.35">
      <c r="A859" s="50"/>
      <c r="B859" s="65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5" x14ac:dyDescent="0.35">
      <c r="A860" s="50"/>
      <c r="B860" s="65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5" x14ac:dyDescent="0.35">
      <c r="A861" s="50"/>
      <c r="B861" s="65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5" x14ac:dyDescent="0.35">
      <c r="A862" s="50"/>
      <c r="B862" s="65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5" x14ac:dyDescent="0.35">
      <c r="A863" s="50"/>
      <c r="B863" s="65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5" x14ac:dyDescent="0.35">
      <c r="A864" s="50"/>
      <c r="B864" s="65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5" x14ac:dyDescent="0.35">
      <c r="A865" s="50"/>
      <c r="B865" s="65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5" x14ac:dyDescent="0.35">
      <c r="A866" s="50"/>
      <c r="B866" s="65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5" x14ac:dyDescent="0.35">
      <c r="A867" s="50"/>
      <c r="B867" s="65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5" x14ac:dyDescent="0.35">
      <c r="A868" s="50"/>
      <c r="B868" s="65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5" x14ac:dyDescent="0.35">
      <c r="A869" s="50"/>
      <c r="B869" s="65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5" x14ac:dyDescent="0.35">
      <c r="A870" s="50"/>
      <c r="B870" s="65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5" x14ac:dyDescent="0.35">
      <c r="A871" s="50"/>
      <c r="B871" s="65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5" x14ac:dyDescent="0.35">
      <c r="A872" s="50"/>
      <c r="B872" s="65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5" x14ac:dyDescent="0.35">
      <c r="A873" s="50"/>
      <c r="B873" s="65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5" x14ac:dyDescent="0.35">
      <c r="A874" s="50"/>
      <c r="B874" s="65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5" x14ac:dyDescent="0.35">
      <c r="A875" s="50"/>
      <c r="B875" s="65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5" x14ac:dyDescent="0.35">
      <c r="A876" s="50"/>
      <c r="B876" s="65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5" x14ac:dyDescent="0.35">
      <c r="A877" s="50"/>
      <c r="B877" s="65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5" x14ac:dyDescent="0.35">
      <c r="A878" s="50"/>
      <c r="B878" s="65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5" x14ac:dyDescent="0.35">
      <c r="A879" s="50"/>
      <c r="B879" s="65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5" x14ac:dyDescent="0.35">
      <c r="A880" s="50"/>
      <c r="B880" s="65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5" x14ac:dyDescent="0.35">
      <c r="A881" s="50"/>
      <c r="B881" s="65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5" x14ac:dyDescent="0.35">
      <c r="A882" s="50"/>
      <c r="B882" s="65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5" x14ac:dyDescent="0.35">
      <c r="A883" s="50"/>
      <c r="B883" s="65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5" x14ac:dyDescent="0.35">
      <c r="A884" s="50"/>
      <c r="B884" s="65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5" x14ac:dyDescent="0.35">
      <c r="A885" s="50"/>
      <c r="B885" s="65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5" x14ac:dyDescent="0.35">
      <c r="A886" s="50"/>
      <c r="B886" s="65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5" x14ac:dyDescent="0.35">
      <c r="A887" s="50"/>
      <c r="B887" s="65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5" x14ac:dyDescent="0.35">
      <c r="A888" s="50"/>
      <c r="B888" s="65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5" x14ac:dyDescent="0.35">
      <c r="A889" s="50"/>
      <c r="B889" s="65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5" x14ac:dyDescent="0.35">
      <c r="A890" s="50"/>
      <c r="B890" s="65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5" x14ac:dyDescent="0.35">
      <c r="A891" s="50"/>
      <c r="B891" s="65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5" x14ac:dyDescent="0.35">
      <c r="A892" s="50"/>
      <c r="B892" s="65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5" x14ac:dyDescent="0.35">
      <c r="A893" s="50"/>
      <c r="B893" s="65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5" x14ac:dyDescent="0.35">
      <c r="A894" s="50"/>
      <c r="B894" s="65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5" x14ac:dyDescent="0.35">
      <c r="A895" s="50"/>
      <c r="B895" s="65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5" x14ac:dyDescent="0.35">
      <c r="A896" s="50"/>
      <c r="B896" s="65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5" x14ac:dyDescent="0.35">
      <c r="A897" s="50"/>
      <c r="B897" s="65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5" x14ac:dyDescent="0.35">
      <c r="A898" s="50"/>
      <c r="B898" s="65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5" x14ac:dyDescent="0.35">
      <c r="A899" s="50"/>
      <c r="B899" s="65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5" x14ac:dyDescent="0.35">
      <c r="A900" s="50"/>
      <c r="B900" s="65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5" x14ac:dyDescent="0.35">
      <c r="A901" s="50"/>
      <c r="B901" s="65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5" x14ac:dyDescent="0.35">
      <c r="A902" s="50"/>
      <c r="B902" s="65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5" x14ac:dyDescent="0.35">
      <c r="A903" s="50"/>
      <c r="B903" s="65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5" x14ac:dyDescent="0.35">
      <c r="A904" s="50"/>
      <c r="B904" s="65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5" x14ac:dyDescent="0.35">
      <c r="A905" s="50"/>
      <c r="B905" s="65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5" x14ac:dyDescent="0.35">
      <c r="A906" s="50"/>
      <c r="B906" s="65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5" x14ac:dyDescent="0.35">
      <c r="A907" s="50"/>
      <c r="B907" s="65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5" x14ac:dyDescent="0.35">
      <c r="A908" s="50"/>
      <c r="B908" s="65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5" x14ac:dyDescent="0.35">
      <c r="A909" s="50"/>
      <c r="B909" s="65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5" x14ac:dyDescent="0.35">
      <c r="A910" s="50"/>
      <c r="B910" s="65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5" x14ac:dyDescent="0.35">
      <c r="A911" s="50"/>
      <c r="B911" s="65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5" x14ac:dyDescent="0.35">
      <c r="A912" s="50"/>
      <c r="B912" s="65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5" x14ac:dyDescent="0.35">
      <c r="A913" s="50"/>
      <c r="B913" s="65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5" x14ac:dyDescent="0.35">
      <c r="A914" s="50"/>
      <c r="B914" s="65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5" x14ac:dyDescent="0.35">
      <c r="A915" s="50"/>
      <c r="B915" s="65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5" x14ac:dyDescent="0.35">
      <c r="A916" s="50"/>
      <c r="B916" s="65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5" x14ac:dyDescent="0.35">
      <c r="A917" s="50"/>
      <c r="B917" s="65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5" x14ac:dyDescent="0.35">
      <c r="A918" s="50"/>
      <c r="B918" s="65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5" x14ac:dyDescent="0.35">
      <c r="A919" s="50"/>
      <c r="B919" s="65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5" x14ac:dyDescent="0.35">
      <c r="A920" s="50"/>
      <c r="B920" s="65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5" x14ac:dyDescent="0.35">
      <c r="A921" s="50"/>
      <c r="B921" s="65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5" x14ac:dyDescent="0.35">
      <c r="A922" s="50"/>
      <c r="B922" s="65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5" x14ac:dyDescent="0.35">
      <c r="A923" s="50"/>
      <c r="B923" s="65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5" x14ac:dyDescent="0.35">
      <c r="A924" s="50"/>
      <c r="B924" s="65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5" x14ac:dyDescent="0.35">
      <c r="A925" s="50"/>
      <c r="B925" s="65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5" x14ac:dyDescent="0.35">
      <c r="A926" s="50"/>
      <c r="B926" s="65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5" x14ac:dyDescent="0.35">
      <c r="A927" s="50"/>
      <c r="B927" s="65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5" x14ac:dyDescent="0.35">
      <c r="A928" s="50"/>
      <c r="B928" s="65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5" x14ac:dyDescent="0.35">
      <c r="A929" s="50"/>
      <c r="B929" s="65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5" x14ac:dyDescent="0.35">
      <c r="A930" s="50"/>
      <c r="B930" s="65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5" x14ac:dyDescent="0.35">
      <c r="A931" s="50"/>
      <c r="B931" s="65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5" x14ac:dyDescent="0.35">
      <c r="A932" s="50"/>
      <c r="B932" s="65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5" x14ac:dyDescent="0.35">
      <c r="A933" s="50"/>
      <c r="B933" s="65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5" x14ac:dyDescent="0.35">
      <c r="A934" s="50"/>
      <c r="B934" s="65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5" x14ac:dyDescent="0.35">
      <c r="A935" s="50"/>
      <c r="B935" s="65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5" x14ac:dyDescent="0.35">
      <c r="A936" s="50"/>
      <c r="B936" s="65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5" x14ac:dyDescent="0.35">
      <c r="A937" s="50"/>
      <c r="B937" s="65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5" x14ac:dyDescent="0.35">
      <c r="A938" s="50"/>
      <c r="B938" s="65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5" x14ac:dyDescent="0.35">
      <c r="A939" s="50"/>
      <c r="B939" s="65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5" x14ac:dyDescent="0.35">
      <c r="A940" s="50"/>
      <c r="B940" s="65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5" x14ac:dyDescent="0.35">
      <c r="A941" s="50"/>
      <c r="B941" s="65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5" x14ac:dyDescent="0.35">
      <c r="A942" s="50"/>
      <c r="B942" s="65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5" x14ac:dyDescent="0.35">
      <c r="A943" s="50"/>
      <c r="B943" s="65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5" x14ac:dyDescent="0.35">
      <c r="A944" s="50"/>
      <c r="B944" s="65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5" x14ac:dyDescent="0.35">
      <c r="A945" s="50"/>
      <c r="B945" s="65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5" x14ac:dyDescent="0.35">
      <c r="A946" s="50"/>
      <c r="B946" s="65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5" x14ac:dyDescent="0.35">
      <c r="A947" s="50"/>
      <c r="B947" s="65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5" x14ac:dyDescent="0.35">
      <c r="A948" s="50"/>
      <c r="B948" s="65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5" x14ac:dyDescent="0.35">
      <c r="A949" s="50"/>
      <c r="B949" s="65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5" x14ac:dyDescent="0.35">
      <c r="A950" s="50"/>
      <c r="B950" s="65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5" x14ac:dyDescent="0.35">
      <c r="A951" s="50"/>
      <c r="B951" s="65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5" x14ac:dyDescent="0.35">
      <c r="A952" s="50"/>
      <c r="B952" s="65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5" x14ac:dyDescent="0.35">
      <c r="A953" s="50"/>
      <c r="B953" s="65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5" x14ac:dyDescent="0.35">
      <c r="A954" s="50"/>
      <c r="B954" s="65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5" x14ac:dyDescent="0.35">
      <c r="A955" s="50"/>
      <c r="B955" s="65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5" x14ac:dyDescent="0.35">
      <c r="A956" s="50"/>
      <c r="B956" s="65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5" x14ac:dyDescent="0.35">
      <c r="A957" s="50"/>
      <c r="B957" s="65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5" x14ac:dyDescent="0.35">
      <c r="A958" s="50"/>
      <c r="B958" s="65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5" x14ac:dyDescent="0.35">
      <c r="A959" s="50"/>
      <c r="B959" s="65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5" x14ac:dyDescent="0.35">
      <c r="A960" s="50"/>
      <c r="B960" s="65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5" x14ac:dyDescent="0.35">
      <c r="A961" s="50"/>
      <c r="B961" s="65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5" x14ac:dyDescent="0.35">
      <c r="A962" s="50"/>
      <c r="B962" s="65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5" x14ac:dyDescent="0.35">
      <c r="A963" s="50"/>
      <c r="B963" s="65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5" x14ac:dyDescent="0.35">
      <c r="A964" s="50"/>
      <c r="B964" s="65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5" x14ac:dyDescent="0.35">
      <c r="A965" s="50"/>
      <c r="B965" s="65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5" x14ac:dyDescent="0.35">
      <c r="A966" s="50"/>
      <c r="B966" s="65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5" x14ac:dyDescent="0.35">
      <c r="A967" s="50"/>
      <c r="B967" s="65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5" x14ac:dyDescent="0.35">
      <c r="A968" s="50"/>
      <c r="B968" s="65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5" x14ac:dyDescent="0.35">
      <c r="A969" s="50"/>
      <c r="B969" s="65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5" x14ac:dyDescent="0.35">
      <c r="A970" s="50"/>
      <c r="B970" s="65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5" x14ac:dyDescent="0.35">
      <c r="A971" s="50"/>
      <c r="B971" s="65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5" x14ac:dyDescent="0.35">
      <c r="A972" s="50"/>
      <c r="B972" s="65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5" x14ac:dyDescent="0.35">
      <c r="A973" s="50"/>
      <c r="B973" s="65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5" x14ac:dyDescent="0.35">
      <c r="A974" s="50"/>
      <c r="B974" s="65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5" x14ac:dyDescent="0.35">
      <c r="A975" s="50"/>
      <c r="B975" s="65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5" x14ac:dyDescent="0.35">
      <c r="A976" s="50"/>
      <c r="B976" s="65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5" x14ac:dyDescent="0.35">
      <c r="A977" s="50"/>
      <c r="B977" s="65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5" x14ac:dyDescent="0.35">
      <c r="A978" s="50"/>
      <c r="B978" s="65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5" x14ac:dyDescent="0.35">
      <c r="A979" s="50"/>
      <c r="B979" s="65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5" x14ac:dyDescent="0.35">
      <c r="A980" s="50"/>
      <c r="B980" s="65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5" x14ac:dyDescent="0.35">
      <c r="A981" s="50"/>
      <c r="B981" s="65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5" x14ac:dyDescent="0.35">
      <c r="A982" s="50"/>
      <c r="B982" s="65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5" x14ac:dyDescent="0.35">
      <c r="A983" s="50"/>
      <c r="B983" s="65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5" x14ac:dyDescent="0.35">
      <c r="A984" s="50"/>
      <c r="B984" s="65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5" x14ac:dyDescent="0.35">
      <c r="A985" s="50"/>
      <c r="B985" s="65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5" x14ac:dyDescent="0.35">
      <c r="A986" s="50"/>
      <c r="B986" s="65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</sheetData>
  <conditionalFormatting sqref="G53:G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79"/>
  <sheetViews>
    <sheetView tabSelected="1" topLeftCell="A19" workbookViewId="0">
      <selection activeCell="O27" sqref="O27"/>
    </sheetView>
  </sheetViews>
  <sheetFormatPr defaultColWidth="11.25" defaultRowHeight="15" customHeight="1" x14ac:dyDescent="0.35"/>
  <cols>
    <col min="1" max="1" width="6.58203125" style="51" customWidth="1"/>
    <col min="2" max="2" width="12.33203125" style="51" customWidth="1"/>
    <col min="3" max="3" width="10.9140625" style="51" customWidth="1"/>
    <col min="4" max="4" width="8.5" style="51" customWidth="1"/>
    <col min="5" max="5" width="9" style="51" customWidth="1"/>
    <col min="6" max="6" width="8.83203125" style="51" customWidth="1"/>
    <col min="7" max="7" width="6.75" style="51" customWidth="1"/>
    <col min="8" max="8" width="7.33203125" style="51" customWidth="1"/>
    <col min="9" max="10" width="10.5" style="51" customWidth="1"/>
    <col min="11" max="11" width="10.25" style="51" customWidth="1"/>
    <col min="12" max="13" width="8.83203125" style="51" customWidth="1"/>
    <col min="14" max="14" width="13.83203125" style="51" customWidth="1"/>
    <col min="15" max="25" width="10" style="51" customWidth="1"/>
    <col min="26" max="26" width="5.08203125" style="51" customWidth="1"/>
    <col min="27" max="16384" width="11.25" style="51"/>
  </cols>
  <sheetData>
    <row r="1" spans="1:25" ht="15.5" x14ac:dyDescent="0.3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0"/>
      <c r="B2" s="52" t="s">
        <v>68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32.15" customHeight="1" x14ac:dyDescent="0.35">
      <c r="A3" s="50"/>
      <c r="B3" s="82" t="s">
        <v>69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ht="4.5" customHeight="1" x14ac:dyDescent="0.35">
      <c r="A4" s="50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ht="15.5" x14ac:dyDescent="0.35">
      <c r="A5" s="50"/>
      <c r="B5" s="55" t="s">
        <v>70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ht="15.5" x14ac:dyDescent="0.35">
      <c r="A6" s="50"/>
      <c r="B6" s="50" t="s">
        <v>71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 spans="1:25" ht="15.5" x14ac:dyDescent="0.35">
      <c r="A7" s="50"/>
      <c r="B7" s="50" t="s">
        <v>72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 spans="1:25" ht="4.5" customHeight="1" x14ac:dyDescent="0.3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5" ht="15.5" x14ac:dyDescent="0.35">
      <c r="A9" s="50"/>
      <c r="B9" s="55" t="s">
        <v>73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25" ht="33" customHeight="1" x14ac:dyDescent="0.35">
      <c r="A10" s="50"/>
      <c r="B10" s="86" t="s">
        <v>74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spans="1:25" ht="4.5" customHeight="1" x14ac:dyDescent="0.3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spans="1:25" ht="15.5" x14ac:dyDescent="0.35">
      <c r="A12" s="50"/>
      <c r="B12" s="55" t="s">
        <v>75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25" ht="15.5" x14ac:dyDescent="0.35">
      <c r="A13" s="50"/>
      <c r="B13" s="50" t="s">
        <v>76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spans="1:25" ht="15.5" x14ac:dyDescent="0.35">
      <c r="A14" s="50"/>
      <c r="B14" s="50" t="s">
        <v>77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spans="1:25" ht="4.5" customHeight="1" x14ac:dyDescent="0.3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5" x14ac:dyDescent="0.35">
      <c r="A16" s="50"/>
      <c r="B16" s="55" t="s">
        <v>78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36" customHeight="1" x14ac:dyDescent="0.35">
      <c r="A17" s="50"/>
      <c r="B17" s="87" t="s">
        <v>79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5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5" x14ac:dyDescent="0.3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s="60" customFormat="1" ht="15.5" x14ac:dyDescent="0.35">
      <c r="A20" s="58"/>
      <c r="B20" s="59" t="s">
        <v>80</v>
      </c>
      <c r="C20" s="59"/>
      <c r="D20" s="59"/>
      <c r="E20" s="59"/>
      <c r="F20" s="59"/>
      <c r="G20" s="59"/>
      <c r="H20" s="59"/>
      <c r="I20" s="59"/>
      <c r="J20" s="59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46.5" customHeight="1" x14ac:dyDescent="0.35">
      <c r="A21" s="50"/>
      <c r="B21" s="88" t="s">
        <v>54</v>
      </c>
      <c r="C21" s="89" t="s">
        <v>97</v>
      </c>
      <c r="D21" s="89" t="s">
        <v>81</v>
      </c>
      <c r="E21" s="89" t="s">
        <v>56</v>
      </c>
      <c r="F21" s="111" t="s">
        <v>82</v>
      </c>
      <c r="G21" s="112"/>
      <c r="H21" s="112"/>
      <c r="I21" s="112"/>
      <c r="J21" s="113"/>
      <c r="K21" s="90" t="s">
        <v>96</v>
      </c>
      <c r="L21" s="90" t="s">
        <v>88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5" x14ac:dyDescent="0.35">
      <c r="A22" s="50"/>
      <c r="B22" s="91"/>
      <c r="C22" s="92"/>
      <c r="D22" s="93"/>
      <c r="E22" s="93"/>
      <c r="F22" s="94" t="s">
        <v>3</v>
      </c>
      <c r="G22" s="95" t="s">
        <v>9</v>
      </c>
      <c r="H22" s="95" t="s">
        <v>19</v>
      </c>
      <c r="I22" s="95" t="s">
        <v>34</v>
      </c>
      <c r="J22" s="116" t="s">
        <v>98</v>
      </c>
      <c r="K22" s="110"/>
      <c r="L22" s="96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5" x14ac:dyDescent="0.35">
      <c r="A23" s="50"/>
      <c r="B23" s="97" t="s">
        <v>52</v>
      </c>
      <c r="C23" s="98">
        <v>200</v>
      </c>
      <c r="D23" s="99">
        <f>SUM(COGS!C3:G3)</f>
        <v>55.589999999999996</v>
      </c>
      <c r="E23" s="100">
        <f>'Pivot table'!B18</f>
        <v>1.3333333333333335</v>
      </c>
      <c r="F23" s="121">
        <f>'Pivot table'!B5</f>
        <v>5.9305714285714309E-2</v>
      </c>
      <c r="G23" s="124">
        <f>'Pivot table'!C5</f>
        <v>0.16491666666666682</v>
      </c>
      <c r="H23" s="124">
        <f>'Pivot table'!D5</f>
        <v>0.63164000000000009</v>
      </c>
      <c r="I23" s="124">
        <f>'Pivot table'!E5</f>
        <v>0.42521158333333364</v>
      </c>
      <c r="J23" s="101">
        <f>SUM(F23:I23)</f>
        <v>1.281073964285715</v>
      </c>
      <c r="K23" s="102">
        <f t="shared" ref="K23:K29" si="0">C23*J23</f>
        <v>256.21479285714298</v>
      </c>
      <c r="L23" s="103" t="s">
        <v>89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6.5" customHeight="1" x14ac:dyDescent="0.35">
      <c r="A24" s="50"/>
      <c r="B24" s="98" t="s">
        <v>47</v>
      </c>
      <c r="C24" s="98">
        <v>309</v>
      </c>
      <c r="D24" s="99">
        <f>SUM(COGS!C4:G4)</f>
        <v>41.59</v>
      </c>
      <c r="E24" s="100">
        <f>'Pivot table'!B19</f>
        <v>1.4000000000000001</v>
      </c>
      <c r="F24" s="121">
        <f>'Pivot table'!B6</f>
        <v>0.48623142857142859</v>
      </c>
      <c r="G24" s="124">
        <f>'Pivot table'!C6</f>
        <v>0.90666666666666684</v>
      </c>
      <c r="H24" s="124">
        <f>'Pivot table'!D6</f>
        <v>0.77640000000000009</v>
      </c>
      <c r="I24" s="124">
        <f>'Pivot table'!E6</f>
        <v>0.89854800000000012</v>
      </c>
      <c r="J24" s="101">
        <f t="shared" ref="J24:J30" si="1">SUM(F24:I24)</f>
        <v>3.0678460952380959</v>
      </c>
      <c r="K24" s="102">
        <f t="shared" si="0"/>
        <v>947.9644434285716</v>
      </c>
      <c r="L24" s="103" t="s">
        <v>89</v>
      </c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5" x14ac:dyDescent="0.35">
      <c r="A25" s="50"/>
      <c r="B25" s="98" t="s">
        <v>48</v>
      </c>
      <c r="C25" s="98">
        <v>367</v>
      </c>
      <c r="D25" s="99">
        <f>SUM(COGS!C5:G5)</f>
        <v>43.38000000000001</v>
      </c>
      <c r="E25" s="100">
        <f>'Pivot table'!B20</f>
        <v>1.4666666666666668</v>
      </c>
      <c r="F25" s="121">
        <f>'Pivot table'!B7</f>
        <v>0.35544000000000009</v>
      </c>
      <c r="G25" s="124">
        <f>'Pivot table'!C7</f>
        <v>0.82520833333333343</v>
      </c>
      <c r="H25" s="124">
        <f>'Pivot table'!D7</f>
        <v>1.1081155555555557</v>
      </c>
      <c r="I25" s="124">
        <f>'Pivot table'!E7</f>
        <v>1.3359350833333337</v>
      </c>
      <c r="J25" s="101">
        <f t="shared" si="1"/>
        <v>3.6246989722222227</v>
      </c>
      <c r="K25" s="104">
        <f t="shared" si="0"/>
        <v>1330.2645228055558</v>
      </c>
      <c r="L25" s="105">
        <v>3</v>
      </c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5" x14ac:dyDescent="0.35">
      <c r="A26" s="50"/>
      <c r="B26" s="98" t="s">
        <v>46</v>
      </c>
      <c r="C26" s="98">
        <v>900</v>
      </c>
      <c r="D26" s="99">
        <f>SUM(COGS!C6:G6)</f>
        <v>47.13</v>
      </c>
      <c r="E26" s="100">
        <f>'Pivot table'!B21</f>
        <v>1.3333333333333335</v>
      </c>
      <c r="F26" s="121">
        <f>'Pivot table'!B8</f>
        <v>0.16909714285714283</v>
      </c>
      <c r="G26" s="124">
        <f>'Pivot table'!C8</f>
        <v>0.60364444444444443</v>
      </c>
      <c r="H26" s="124">
        <f>'Pivot table'!D8</f>
        <v>0.5707955555555555</v>
      </c>
      <c r="I26" s="124">
        <f>'Pivot table'!E8</f>
        <v>0.55849016666666684</v>
      </c>
      <c r="J26" s="101">
        <f t="shared" si="1"/>
        <v>1.9020273095238096</v>
      </c>
      <c r="K26" s="104">
        <f t="shared" si="0"/>
        <v>1711.8245785714287</v>
      </c>
      <c r="L26" s="106">
        <v>2</v>
      </c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5" x14ac:dyDescent="0.35">
      <c r="A27" s="50"/>
      <c r="B27" s="97" t="s">
        <v>51</v>
      </c>
      <c r="C27" s="98">
        <v>882</v>
      </c>
      <c r="D27" s="99">
        <f>SUM(COGS!C7:G7)</f>
        <v>38.029999999999994</v>
      </c>
      <c r="E27" s="100">
        <f>'Pivot table'!B22</f>
        <v>1.0666666666666667</v>
      </c>
      <c r="F27" s="121">
        <f>'Pivot table'!B9</f>
        <v>0.16139999999999993</v>
      </c>
      <c r="G27" s="124">
        <f>'Pivot table'!C9</f>
        <v>0.49768888888888901</v>
      </c>
      <c r="H27" s="124">
        <f>'Pivot table'!D9</f>
        <v>0.86707111111111113</v>
      </c>
      <c r="I27" s="124">
        <f>'Pivot table'!E9</f>
        <v>0.43838299999999997</v>
      </c>
      <c r="J27" s="101">
        <f t="shared" si="1"/>
        <v>1.9645429999999999</v>
      </c>
      <c r="K27" s="104">
        <f t="shared" si="0"/>
        <v>1732.726926</v>
      </c>
      <c r="L27" s="106">
        <v>2</v>
      </c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5.5" x14ac:dyDescent="0.35">
      <c r="A28" s="50"/>
      <c r="B28" s="98" t="s">
        <v>66</v>
      </c>
      <c r="C28" s="98">
        <v>647</v>
      </c>
      <c r="D28" s="99">
        <f>SUM(COGS!C8:G8)</f>
        <v>72.589999999999989</v>
      </c>
      <c r="E28" s="100">
        <f>'Pivot table'!B23</f>
        <v>1.2000000000000002</v>
      </c>
      <c r="F28" s="121">
        <f>'Pivot table'!B10</f>
        <v>-0.23294071428571408</v>
      </c>
      <c r="G28" s="124">
        <f>'Pivot table'!C10</f>
        <v>-0.19004999999999994</v>
      </c>
      <c r="H28" s="124">
        <f>'Pivot table'!D10</f>
        <v>0.55617333333333352</v>
      </c>
      <c r="I28" s="124">
        <f>'Pivot table'!E10</f>
        <v>-0.63555299999999915</v>
      </c>
      <c r="J28" s="101">
        <f t="shared" si="1"/>
        <v>-0.50237038095237962</v>
      </c>
      <c r="K28" s="102">
        <f t="shared" si="0"/>
        <v>-325.0336364761896</v>
      </c>
      <c r="L28" s="103" t="s">
        <v>89</v>
      </c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5.5" x14ac:dyDescent="0.35">
      <c r="A29" s="50"/>
      <c r="B29" s="98" t="s">
        <v>50</v>
      </c>
      <c r="C29" s="98">
        <v>440</v>
      </c>
      <c r="D29" s="99">
        <f>SUM(COGS!C9:G9)</f>
        <v>67.460000000000008</v>
      </c>
      <c r="E29" s="100">
        <f>'Pivot table'!B24</f>
        <v>1.2666666666666666</v>
      </c>
      <c r="F29" s="121">
        <f>'Pivot table'!B11</f>
        <v>-6.6078571428571639E-2</v>
      </c>
      <c r="G29" s="124">
        <f>'Pivot table'!C11</f>
        <v>-4.074444444444468E-2</v>
      </c>
      <c r="H29" s="124">
        <f>'Pivot table'!D11</f>
        <v>0.83372444444444438</v>
      </c>
      <c r="I29" s="124">
        <f>'Pivot table'!E11</f>
        <v>-0.18126391666666702</v>
      </c>
      <c r="J29" s="101">
        <f t="shared" si="1"/>
        <v>0.54563751190476095</v>
      </c>
      <c r="K29" s="102">
        <f t="shared" si="0"/>
        <v>240.08050523809482</v>
      </c>
      <c r="L29" s="103" t="s">
        <v>89</v>
      </c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5.5" x14ac:dyDescent="0.35">
      <c r="A30" s="50"/>
      <c r="B30" s="97" t="s">
        <v>53</v>
      </c>
      <c r="C30" s="98">
        <v>652</v>
      </c>
      <c r="D30" s="99">
        <f>SUM(COGS!C10:G10)</f>
        <v>51.87</v>
      </c>
      <c r="E30" s="100">
        <f>'Pivot table'!B25</f>
        <v>1.8666666666666669</v>
      </c>
      <c r="F30" s="121">
        <f>'Pivot table'!B12</f>
        <v>0.50706499999999999</v>
      </c>
      <c r="G30" s="124">
        <f>'Pivot table'!C12</f>
        <v>1.0842138888888888</v>
      </c>
      <c r="H30" s="124">
        <f>'Pivot table'!D12</f>
        <v>1.3567777777777776</v>
      </c>
      <c r="I30" s="124">
        <f>'Pivot table'!E12</f>
        <v>1.9484986666666668</v>
      </c>
      <c r="J30" s="101">
        <f t="shared" si="1"/>
        <v>4.8965553333333327</v>
      </c>
      <c r="K30" s="104">
        <f t="shared" ref="K30" si="2">C30*J30</f>
        <v>3192.5540773333328</v>
      </c>
      <c r="L30" s="107">
        <v>1</v>
      </c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8.5" customHeight="1" x14ac:dyDescent="0.35">
      <c r="A31" s="50"/>
      <c r="B31" s="118"/>
      <c r="C31" s="119"/>
      <c r="D31" s="119"/>
      <c r="E31" s="119"/>
      <c r="F31" s="122"/>
      <c r="G31" s="117"/>
      <c r="H31" s="117"/>
      <c r="I31" s="117"/>
      <c r="J31" s="119"/>
      <c r="K31" s="119"/>
      <c r="L31" s="12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5.5" x14ac:dyDescent="0.35">
      <c r="A32" s="50"/>
      <c r="B32" s="108" t="s">
        <v>55</v>
      </c>
      <c r="C32" s="108"/>
      <c r="D32" s="99">
        <f>SUM(COGS!C11:G11)</f>
        <v>19</v>
      </c>
      <c r="E32" s="114">
        <v>1</v>
      </c>
      <c r="F32" s="123">
        <v>0.33250000000000002</v>
      </c>
      <c r="G32" s="125">
        <v>0.35500000000000004</v>
      </c>
      <c r="H32" s="125">
        <v>1.0395000000000001</v>
      </c>
      <c r="I32" s="125">
        <v>1.8768</v>
      </c>
      <c r="J32" s="115">
        <f t="array" ref="J32">INDEX([1]Menu_and_cost_Russia!$B$33:$E$37,MATCH(Solution!J$22,Solution!$F$22:$J$22,0),4)</f>
        <v>3.6038000000000001</v>
      </c>
      <c r="K32" s="109"/>
      <c r="L32" s="109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5.5" x14ac:dyDescent="0.3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5.5" x14ac:dyDescent="0.35">
      <c r="A34" s="50"/>
      <c r="B34" s="61" t="s">
        <v>83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5.75" customHeight="1" x14ac:dyDescent="0.35">
      <c r="A35" s="50"/>
      <c r="B35" s="81" t="s">
        <v>84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5.5" x14ac:dyDescent="0.35">
      <c r="A36" s="50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33.65" customHeight="1" x14ac:dyDescent="0.35">
      <c r="A37" s="50"/>
      <c r="B37" s="81" t="s">
        <v>85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s="50" customFormat="1" ht="34.5" customHeight="1" x14ac:dyDescent="0.35">
      <c r="B38" s="82" t="s">
        <v>90</v>
      </c>
      <c r="C38" s="82"/>
      <c r="D38" s="82"/>
      <c r="E38" s="82"/>
      <c r="F38" s="82"/>
      <c r="G38" s="82"/>
      <c r="H38" s="82"/>
      <c r="I38" s="82"/>
      <c r="J38" s="82"/>
      <c r="K38" s="82"/>
    </row>
    <row r="39" spans="1:25" ht="23.5" customHeight="1" x14ac:dyDescent="0.35">
      <c r="A39" s="50"/>
      <c r="B39" s="83" t="s">
        <v>86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47.15" customHeight="1" x14ac:dyDescent="0.35">
      <c r="A40" s="50"/>
      <c r="B40" s="81" t="s">
        <v>91</v>
      </c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29.15" customHeight="1" x14ac:dyDescent="0.35">
      <c r="A41" s="50"/>
      <c r="B41" s="84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62"/>
      <c r="N41" s="62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5.5" x14ac:dyDescent="0.3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5.5" x14ac:dyDescent="0.3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5.5" x14ac:dyDescent="0.3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5.5" x14ac:dyDescent="0.3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5.5" x14ac:dyDescent="0.3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5.5" x14ac:dyDescent="0.3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5.5" x14ac:dyDescent="0.3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5.5" x14ac:dyDescent="0.3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5.5" x14ac:dyDescent="0.3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5.5" x14ac:dyDescent="0.3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5.5" x14ac:dyDescent="0.3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5.5" x14ac:dyDescent="0.3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5.5" x14ac:dyDescent="0.3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5.5" x14ac:dyDescent="0.3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5.5" x14ac:dyDescent="0.3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5.5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5.5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5.5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5.5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5.5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5.5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5.5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5.5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5.5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5.5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5.5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5.5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5.5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5.5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5.5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5.5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5.5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5.5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5.5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5.5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5.5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5.5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5.5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5.5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5.5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5.5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5.5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5.5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5.5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5.5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5.5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5.5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5.5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5.5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5.5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5.5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5.5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5.5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5.5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5.5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5.5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5.5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5.5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5.5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5.5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5.5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5.5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5.5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5.5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5.5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5.5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5.5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5.5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5.5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5.5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5.5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5.5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5.5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5.5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5.5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5.5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5.5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5.5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5.5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5.5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5.5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5.5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5.5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5.5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5.5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5.5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5.5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5.5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5.5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5.5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5.5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5.5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5.5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5.5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5.5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5.5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5.5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5.5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5.5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5.5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5.5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5.5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5.5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5.5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5.5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5.5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5.5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5.5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5.5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5.5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5.5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5.5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5.5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5.5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5.5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5.5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5.5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5.5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5.5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5.5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5.5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5.5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5.5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5.5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5.5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5.5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5.5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5.5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5.5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5.5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5.5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5.5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5.5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5.5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5.5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5.5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5.5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5.5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5.5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5.5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5.5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5.5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5.5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5.5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5.5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5.5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5.5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5.5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5.5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5.5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5.5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5.5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5.5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5.5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5.5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5.5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5.5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5.5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5.5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5.5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5.5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5.5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5.5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5.5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5.5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5.5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5.5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5.5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5.5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5.5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5.5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5.5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5.5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5.5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5.5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5.5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5.5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5.5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5.5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5.5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5.5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5.5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5.5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5.5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5.5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5.5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5.5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5.5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5.5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5.5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5.5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5.5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5.5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5.5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5.5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5.5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5.5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5.5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5.5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5.5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5.5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5.5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5.5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5.5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5.5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5.5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5.5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5.5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5.5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5.5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5.5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5.5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5.5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5.5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spans="1:25" ht="15.5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 spans="1:25" ht="15.5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 spans="1:25" ht="15.5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 spans="1:25" ht="15.5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 spans="1:25" ht="15.5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 spans="1:25" ht="15.5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 spans="1:25" ht="15.5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 spans="1:25" ht="15.5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 spans="1:25" ht="15.5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 spans="1:25" ht="15.5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 spans="1:25" ht="15.5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 spans="1:25" ht="15.5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 spans="1:25" ht="15.5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 spans="1:25" ht="15.5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 spans="1:25" ht="15.5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 spans="1:25" ht="15.5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 spans="1:25" ht="15.5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 spans="1:25" ht="15.5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 spans="1:25" ht="15.5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 spans="1:25" ht="15.5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 spans="1:25" ht="15.5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 spans="1:25" ht="15.5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 spans="1:25" ht="15.5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 spans="1:25" ht="15.5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 spans="1:25" ht="15.5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 spans="1:25" ht="15.5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 spans="1:25" ht="15.5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 spans="1:25" ht="15.5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 spans="1:25" ht="15.5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 spans="1:25" ht="15.5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 spans="1:25" ht="15.5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 spans="1:25" ht="15.5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 spans="1:25" ht="15.5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 spans="1:25" ht="15.5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 spans="1:25" ht="15.5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 spans="1:25" ht="15.5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 spans="1:25" ht="15.5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 spans="1:25" ht="15.5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 spans="1:25" ht="15.5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 spans="1:25" ht="15.5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 spans="1:25" ht="15.5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 spans="1:25" ht="15.5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 spans="1:25" ht="15.5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 spans="1:25" ht="15.5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 spans="1:25" ht="15.5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 spans="1:25" ht="15.5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 spans="1:25" ht="15.5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 spans="1:25" ht="15.5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 spans="1:25" ht="15.5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 spans="1:25" ht="15.5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 spans="1:25" ht="15.5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 spans="1:25" ht="15.5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 spans="1:25" ht="15.5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 spans="1:25" ht="15.5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 spans="1:25" ht="15.5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 spans="1:25" ht="15.5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 spans="1:25" ht="15.5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 spans="1:25" ht="15.5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 spans="1:25" ht="15.5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 spans="1:25" ht="15.5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 spans="1:25" ht="15.5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 spans="1:25" ht="15.5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 spans="1:25" ht="15.5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 spans="1:25" ht="15.5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 spans="1:25" ht="15.5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 spans="1:25" ht="15.5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 spans="1:25" ht="15.5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 spans="1:25" ht="15.5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 spans="1:25" ht="15.5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 spans="1:25" ht="15.5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 spans="1:25" ht="15.5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 spans="1:25" ht="15.5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 spans="1:25" ht="15.5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 spans="1:25" ht="15.5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 spans="1:25" ht="15.5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 spans="1:25" ht="15.5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 spans="1:25" ht="15.5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 spans="1:25" ht="15.5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 spans="1:25" ht="15.5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 spans="1:25" ht="15.5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 spans="1:25" ht="15.5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 spans="1:25" ht="15.5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 spans="1:25" ht="15.5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 spans="1:25" ht="15.5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 spans="1:25" ht="15.5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 spans="1:25" ht="15.5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 spans="1:25" ht="15.5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 spans="1:25" ht="15.5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 spans="1:25" ht="15.5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 spans="1:25" ht="15.5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 spans="1:25" ht="15.5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 spans="1:25" ht="15.5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 spans="1:25" ht="15.5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 spans="1:25" ht="15.5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 spans="1:25" ht="15.5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 spans="1:25" ht="15.5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 spans="1:25" ht="15.5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 spans="1:25" ht="15.5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 spans="1:25" ht="15.5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 spans="1:25" ht="15.5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 spans="1:25" ht="15.5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 spans="1:25" ht="15.5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 spans="1:25" ht="15.5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 spans="1:25" ht="15.5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 spans="1:25" ht="15.5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 spans="1:25" ht="15.5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 spans="1:25" ht="15.5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 spans="1:25" ht="15.5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 spans="1:25" ht="15.5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 spans="1:25" ht="15.5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 spans="1:25" ht="15.5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 spans="1:25" ht="15.5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 spans="1:25" ht="15.5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 spans="1:25" ht="15.5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 spans="1:25" ht="15.5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 spans="1:25" ht="15.5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 spans="1:25" ht="15.5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 spans="1:25" ht="15.5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 spans="1:25" ht="15.5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 spans="1:25" ht="15.5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 spans="1:25" ht="15.5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 spans="1:25" ht="15.5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 spans="1:25" ht="15.5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 spans="1:25" ht="15.5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 spans="1:25" ht="15.5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 spans="1:25" ht="15.5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 spans="1:25" ht="15.5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 spans="1:25" ht="15.5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 spans="1:25" ht="15.5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 spans="1:25" ht="15.5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 spans="1:25" ht="15.5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 spans="1:25" ht="15.5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 spans="1:25" ht="15.5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 spans="1:25" ht="15.5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 spans="1:25" ht="15.5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 spans="1:25" ht="15.5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 spans="1:25" ht="15.5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 spans="1:25" ht="15.5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 spans="1:25" ht="15.5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 spans="1:25" ht="15.5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 spans="1:25" ht="15.5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 spans="1:25" ht="15.5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 spans="1:25" ht="15.5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 spans="1:25" ht="15.5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 spans="1:25" ht="15.5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 spans="1:25" ht="15.5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 spans="1:25" ht="15.5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 spans="1:25" ht="15.5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 spans="1:25" ht="15.5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 spans="1:25" ht="15.5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 spans="1:25" ht="15.5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 spans="1:25" ht="15.5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 spans="1:25" ht="15.5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 spans="1:25" ht="15.5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 spans="1:25" ht="15.5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 spans="1:25" ht="15.5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 spans="1:25" ht="15.5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 spans="1:25" ht="15.5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 spans="1:25" ht="15.5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 spans="1:25" ht="15.5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 spans="1:25" ht="15.5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 spans="1:25" ht="15.5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 spans="1:25" ht="15.5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 spans="1:25" ht="15.5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 spans="1:25" ht="15.5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 spans="1:25" ht="15.5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 spans="1:25" ht="15.5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 spans="1:25" ht="15.5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 spans="1:25" ht="15.5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 spans="1:25" ht="15.5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 spans="1:25" ht="15.5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 spans="1:25" ht="15.5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 spans="1:25" ht="15.5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 spans="1:25" ht="15.5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 spans="1:25" ht="15.5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 spans="1:25" ht="15.5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 spans="1:25" ht="15.5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 spans="1:25" ht="15.5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 spans="1:25" ht="15.5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 spans="1:25" ht="15.5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 spans="1:25" ht="15.5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 spans="1:25" ht="15.5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 spans="1:25" ht="15.5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 spans="1:25" ht="15.5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 spans="1:25" ht="15.5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 spans="1:25" ht="15.5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 spans="1:25" ht="15.5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 spans="1:25" ht="15.5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 spans="1:25" ht="15.5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 spans="1:25" ht="15.5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 spans="1:25" ht="15.5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 spans="1:25" ht="15.5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 spans="1:25" ht="15.5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 spans="1:25" ht="15.5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 spans="1:25" ht="15.5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 spans="1:25" ht="15.5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 spans="1:25" ht="15.5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 spans="1:25" ht="15.5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 spans="1:25" ht="15.5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 spans="1:25" ht="15.5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 spans="1:25" ht="15.5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 spans="1:25" ht="15.5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 spans="1:25" ht="15.5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 spans="1:25" ht="15.5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 spans="1:25" ht="15.5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 spans="1:25" ht="15.5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 spans="1:25" ht="15.5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 spans="1:25" ht="15.5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 spans="1:25" ht="15.5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 spans="1:25" ht="15.5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 spans="1:25" ht="15.5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 spans="1:25" ht="15.5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 spans="1:25" ht="15.5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 spans="1:25" ht="15.5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 spans="1:25" ht="15.5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 spans="1:25" ht="15.5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 spans="1:25" ht="15.5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 spans="1:25" ht="15.5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 spans="1:25" ht="15.5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 spans="1:25" ht="15.5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 spans="1:25" ht="15.5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 spans="1:25" ht="15.5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 spans="1:25" ht="15.5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 spans="1:25" ht="15.5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 spans="1:25" ht="15.5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 spans="1:25" ht="15.5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 spans="1:25" ht="15.5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 spans="1:25" ht="15.5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 spans="1:25" ht="15.5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 spans="1:25" ht="15.5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 spans="1:25" ht="15.5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 spans="1:25" ht="15.5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 spans="1:25" ht="15.5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 spans="1:25" ht="15.5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 spans="1:25" ht="15.5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 spans="1:25" ht="15.5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 spans="1:25" ht="15.5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 spans="1:25" ht="15.5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 spans="1:25" ht="15.5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 spans="1:25" ht="15.5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 spans="1:25" ht="15.5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 spans="1:25" ht="15.5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 spans="1:25" ht="15.5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 spans="1:25" ht="15.5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 spans="1:25" ht="15.5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 spans="1:25" ht="15.5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 spans="1:25" ht="15.5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 spans="1:25" ht="15.5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 spans="1:25" ht="15.5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 spans="1:25" ht="15.5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 spans="1:25" ht="15.5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 spans="1:25" ht="15.5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 spans="1:25" ht="15.5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 spans="1:25" ht="15.5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 spans="1:25" ht="15.5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 spans="1:25" ht="15.5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 spans="1:25" ht="15.5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 spans="1:25" ht="15.5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 spans="1:25" ht="15.5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 spans="1:25" ht="15.5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 spans="1:25" ht="15.5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 spans="1:25" ht="15.5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 spans="1:25" ht="15.5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 spans="1:25" ht="15.5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 spans="1:25" ht="15.5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 spans="1:25" ht="15.5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 spans="1:25" ht="15.5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 spans="1:25" ht="15.5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 spans="1:25" ht="15.5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 spans="1:25" ht="15.5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 spans="1:25" ht="15.5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 spans="1:25" ht="15.5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 spans="1:25" ht="15.5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 spans="1:25" ht="15.5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 spans="1:25" ht="15.5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 spans="1:25" ht="15.5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 spans="1:25" ht="15.5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 spans="1:25" ht="15.5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 spans="1:25" ht="15.5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 spans="1:25" ht="15.5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 spans="1:25" ht="15.5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 spans="1:25" ht="15.5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 spans="1:25" ht="15.5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 spans="1:25" ht="15.5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 spans="1:25" ht="15.5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 spans="1:25" ht="15.5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 spans="1:25" ht="15.5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 spans="1:25" ht="15.5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 spans="1:25" ht="15.5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 spans="1:25" ht="15.5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 spans="1:25" ht="15.5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 spans="1:25" ht="15.5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 spans="1:25" ht="15.5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 spans="1:25" ht="15.5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 spans="1:25" ht="15.5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 spans="1:25" ht="15.5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 spans="1:25" ht="15.5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 spans="1:25" ht="15.5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 spans="1:25" ht="15.5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 spans="1:25" ht="15.5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 spans="1:25" ht="15.5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 spans="1:25" ht="15.5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 spans="1:25" ht="15.5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 spans="1:25" ht="15.5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 spans="1:25" ht="15.5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 spans="1:25" ht="15.5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 spans="1:25" ht="15.5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 spans="1:25" ht="15.5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 spans="1:25" ht="15.5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 spans="1:25" ht="15.5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 spans="1:25" ht="15.5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 spans="1:25" ht="15.5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 spans="1:25" ht="15.5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 spans="1:25" ht="15.5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 spans="1:25" ht="15.5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 spans="1:25" ht="15.5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 spans="1:25" ht="15.5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 spans="1:25" ht="15.5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 spans="1:25" ht="15.5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 spans="1:25" ht="15.5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 spans="1:25" ht="15.5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 spans="1:25" ht="15.5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 spans="1:25" ht="15.5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 spans="1:25" ht="15.5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 spans="1:25" ht="15.5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 spans="1:25" ht="15.5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 spans="1:25" ht="15.5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 spans="1:25" ht="15.5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 spans="1:25" ht="15.5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 spans="1:25" ht="15.5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 spans="1:25" ht="15.5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 spans="1:25" ht="15.5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 spans="1:25" ht="15.5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 spans="1:25" ht="15.5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 spans="1:25" ht="15.5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 spans="1:25" ht="15.5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 spans="1:25" ht="15.5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 spans="1:25" ht="15.5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 spans="1:25" ht="15.5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 spans="1:25" ht="15.5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 spans="1:25" ht="15.5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 spans="1:25" ht="15.5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 spans="1:25" ht="15.5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 spans="1:25" ht="15.5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 spans="1:25" ht="15.5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 spans="1:25" ht="15.5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 spans="1:25" ht="15.5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 spans="1:25" ht="15.5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 spans="1:25" ht="15.5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 spans="1:25" ht="15.5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 spans="1:25" ht="15.5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 spans="1:25" ht="15.5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 spans="1:25" ht="15.5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 spans="1:25" ht="15.5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 spans="1:25" ht="15.5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 spans="1:25" ht="15.5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 spans="1:25" ht="15.5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 spans="1:25" ht="15.5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 spans="1:25" ht="15.5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 spans="1:25" ht="15.5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 spans="1:25" ht="15.5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 spans="1:25" ht="15.5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 spans="1:25" ht="15.5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 spans="1:25" ht="15.5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 spans="1:25" ht="15.5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 spans="1:25" ht="15.5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 spans="1:25" ht="15.5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 spans="1:25" ht="15.5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 spans="1:25" ht="15.5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 spans="1:25" ht="15.5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 spans="1:25" ht="15.5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 spans="1:25" ht="15.5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 spans="1:25" ht="15.5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 spans="1:25" ht="15.5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 spans="1:25" ht="15.5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 spans="1:25" ht="15.5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 spans="1:25" ht="15.5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 spans="1:25" ht="15.5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 spans="1:25" ht="15.5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 spans="1:25" ht="15.5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 spans="1:25" ht="15.5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 spans="1:25" ht="15.5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 spans="1:25" ht="15.5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 spans="1:25" ht="15.5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 spans="1:25" ht="15.5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 spans="1:25" ht="15.5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 spans="1:25" ht="15.5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 spans="1:25" ht="15.5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 spans="1:25" ht="15.5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 spans="1:25" ht="15.5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 spans="1:25" ht="15.5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 spans="1:25" ht="15.5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 spans="1:25" ht="15.5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 spans="1:25" ht="15.5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 spans="1:25" ht="15.5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 spans="1:25" ht="15.5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 spans="1:25" ht="15.5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 spans="1:25" ht="15.5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 spans="1:25" ht="15.5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 spans="1:25" ht="15.5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 spans="1:25" ht="15.5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 spans="1:25" ht="15.5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 spans="1:25" ht="15.5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 spans="1:25" ht="15.5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 spans="1:25" ht="15.5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 spans="1:25" ht="15.5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 spans="1:25" ht="15.5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 spans="1:25" ht="15.5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 spans="1:25" ht="15.5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 spans="1:25" ht="15.5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 spans="1:25" ht="15.5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 spans="1:25" ht="15.5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 spans="1:25" ht="15.5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 spans="1:25" ht="15.5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 spans="1:25" ht="15.5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 spans="1:25" ht="15.5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 spans="1:25" ht="15.5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 spans="1:25" ht="15.5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 spans="1:25" ht="15.5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 spans="1:25" ht="15.5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 spans="1:25" ht="15.5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 spans="1:25" ht="15.5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 spans="1:25" ht="15.5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 spans="1:25" ht="15.5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 spans="1:25" ht="15.5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 spans="1:25" ht="15.5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 spans="1:25" ht="15.5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 spans="1:25" ht="15.5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 spans="1:25" ht="15.5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 spans="1:25" ht="15.5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 spans="1:25" ht="15.5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 spans="1:25" ht="15.5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 spans="1:25" ht="15.5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 spans="1:25" ht="15.5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 spans="1:25" ht="15.5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 spans="1:25" ht="15.5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 spans="1:25" ht="15.5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 spans="1:25" ht="15.5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 spans="1:25" ht="15.5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 spans="1:25" ht="15.5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 spans="1:25" ht="15.5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 spans="1:25" ht="15.5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 spans="1:25" ht="15.5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 spans="1:25" ht="15.5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 spans="1:25" ht="15.5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 spans="1:25" ht="15.5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 spans="1:25" ht="15.5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 spans="1:25" ht="15.5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 spans="1:25" ht="15.5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 spans="1:25" ht="15.5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 spans="1:25" ht="15.5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 spans="1:25" ht="15.5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 spans="1:25" ht="15.5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 spans="1:25" ht="15.5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 spans="1:25" ht="15.5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 spans="1:25" ht="15.5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 spans="1:25" ht="15.5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 spans="1:25" ht="15.5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 spans="1:25" ht="15.5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 spans="1:25" ht="15.5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 spans="1:25" ht="15.5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 spans="1:25" ht="15.5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 spans="1:25" ht="15.5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 spans="1:25" ht="15.5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 spans="1:25" ht="15.5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 spans="1:25" ht="15.5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 spans="1:25" ht="15.5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 spans="1:25" ht="15.5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 spans="1:25" ht="15.5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 spans="1:25" ht="15.5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 spans="1:25" ht="15.5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 spans="1:25" ht="15.5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 spans="1:25" ht="15.5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 spans="1:25" ht="15.5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 spans="1:25" ht="15.5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 spans="1:25" ht="15.5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 spans="1:25" ht="15.5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 spans="1:25" ht="15.5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 spans="1:25" ht="15.5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 spans="1:25" ht="15.5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 spans="1:25" ht="15.5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 spans="1:25" ht="15.5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 spans="1:25" ht="15.5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 spans="1:25" ht="15.5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 spans="1:25" ht="15.5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 spans="1:25" ht="15.5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 spans="1:25" ht="15.5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 spans="1:25" ht="15.5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 spans="1:25" ht="15.5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 spans="1:25" ht="15.5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 spans="1:25" ht="15.5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 spans="1:25" ht="15.5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 spans="1:25" ht="15.5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 spans="1:25" ht="15.5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 spans="1:25" ht="15.5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 spans="1:25" ht="15.5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 spans="1:25" ht="15.5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 spans="1:25" ht="15.5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 spans="1:25" ht="15.5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 spans="1:25" ht="15.5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 spans="1:25" ht="15.5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 spans="1:25" ht="15.5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 spans="1:25" ht="15.5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 spans="1:25" ht="15.5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 spans="1:25" ht="15.5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 spans="1:25" ht="15.5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 spans="1:25" ht="15.5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 spans="1:25" ht="15.5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 spans="1:25" ht="15.5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 spans="1:25" ht="15.5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 spans="1:25" ht="15.5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 spans="1:25" ht="15.5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 spans="1:25" ht="15.5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 spans="1:25" ht="15.5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 spans="1:25" ht="15.5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 spans="1:25" ht="15.5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 spans="1:25" ht="15.5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 spans="1:25" ht="15.5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 spans="1:25" ht="15.5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 spans="1:25" ht="15.5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 spans="1:25" ht="15.5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 spans="1:25" ht="15.5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 spans="1:25" ht="15.5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 spans="1:25" ht="15.5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 spans="1:25" ht="15.5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 spans="1:25" ht="15.5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 spans="1:25" ht="15.5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 spans="1:25" ht="15.5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 spans="1:25" ht="15.5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 spans="1:25" ht="15.5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 spans="1:25" ht="15.5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 spans="1:25" ht="15.5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 spans="1:25" ht="15.5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 spans="1:25" ht="15.5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 spans="1:25" ht="15.5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 spans="1:25" ht="15.5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 spans="1:25" ht="15.5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 spans="1:25" ht="15.5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 spans="1:25" ht="15.5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 spans="1:25" ht="15.5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 spans="1:25" ht="15.5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 spans="1:25" ht="15.5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 spans="1:25" ht="15.5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 spans="1:25" ht="15.5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 spans="1:25" ht="15.5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 spans="1:25" ht="15.5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 spans="1:25" ht="15.5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 spans="1:25" ht="15.5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 spans="1:25" ht="15.5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 spans="1:25" ht="15.5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 spans="1:25" ht="15.5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 spans="1:25" ht="15.5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 spans="1:25" ht="15.5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 spans="1:25" ht="15.5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 spans="1:25" ht="15.5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 spans="1:25" ht="15.5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 spans="1:25" ht="15.5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 spans="1:25" ht="15.5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 spans="1:25" ht="15.5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 spans="1:25" ht="15.5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 spans="1:25" ht="15.5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 spans="1:25" ht="15.5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 spans="1:25" ht="15.5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 spans="1:25" ht="15.5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 spans="1:25" ht="15.5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 spans="1:25" ht="15.5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 spans="1:25" ht="15.5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 spans="1:25" ht="15.5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 spans="1:25" ht="15.5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 spans="1:25" ht="15.5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 spans="1:25" ht="15.5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 spans="1:25" ht="15.5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 spans="1:25" ht="15.5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 spans="1:25" ht="15.5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 spans="1:25" ht="15.5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 spans="1:25" ht="15.5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 spans="1:25" ht="15.5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 spans="1:25" ht="15.5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 spans="1:25" ht="15.5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 spans="1:25" ht="15.5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 spans="1:25" ht="15.5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 spans="1:25" ht="15.5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 spans="1:25" ht="15.5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 spans="1:25" ht="15.5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 spans="1:25" ht="15.5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 spans="1:25" ht="15.5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 spans="1:25" ht="15.5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 spans="1:25" ht="15.5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 spans="1:25" ht="15.5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 spans="1:25" ht="15.5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 spans="1:25" ht="15.5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 spans="1:25" ht="15.5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 spans="1:25" ht="15.5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 spans="1:25" ht="15.5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 spans="1:25" ht="15.5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 spans="1:25" ht="15.5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 spans="1:25" ht="15.5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 spans="1:25" ht="15.5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 spans="1:25" ht="15.5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 spans="1:25" ht="15.5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 spans="1:25" ht="15.5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 spans="1:25" ht="15.5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 spans="1:25" ht="15.5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 spans="1:25" ht="15.5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 spans="1:25" ht="15.5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 spans="1:25" ht="15.5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 spans="1:25" ht="15.5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 spans="1:25" ht="15.5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 spans="1:25" ht="15.5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 spans="1:25" ht="15.5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 spans="1:25" ht="15.5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 spans="1:25" ht="15.5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 spans="1:25" ht="15.5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 spans="1:25" ht="15.5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 spans="1:25" ht="15.5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 spans="1:25" ht="15.5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 spans="1:25" ht="15.5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 spans="1:25" ht="15.5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 spans="1:25" ht="15.5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 spans="1:25" ht="15.5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 spans="1:25" ht="15.5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 spans="1:25" ht="15.5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 spans="1:25" ht="15.5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 spans="1:25" ht="15.5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 spans="1:25" ht="15.5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 spans="1:25" ht="15.5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 spans="1:25" ht="15.5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 spans="1:25" ht="15.5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 spans="1:25" ht="15.5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 spans="1:25" ht="15.5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 spans="1:25" ht="15.5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 spans="1:25" ht="15.5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 spans="1:25" ht="15.5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 spans="1:25" ht="15.5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 spans="1:25" ht="15.5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 spans="1:25" ht="15.5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 spans="1:25" ht="15.5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 spans="1:25" ht="15.5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 spans="1:25" ht="15.5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 spans="1:25" ht="15.5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 spans="1:25" ht="15.5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 spans="1:25" ht="15.5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 spans="1:25" ht="15.5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 spans="1:25" ht="15.5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 spans="1:25" ht="15.5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 spans="1:25" ht="15.5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 spans="1:25" ht="15.5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 spans="1:25" ht="15.5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 spans="1:25" ht="15.5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 spans="1:25" ht="15.5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 spans="1:25" ht="15.5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 spans="1:25" ht="15.5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 spans="1:25" ht="15.5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 spans="1:25" ht="15.5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 spans="1:25" ht="15.5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 spans="1:25" ht="15.5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 spans="1:25" ht="15.5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 spans="1:25" ht="15.5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 spans="1:25" ht="15.5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 spans="1:25" ht="15.5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 spans="1:25" ht="15.5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 spans="1:25" ht="15.5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 spans="1:25" ht="15.5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 spans="1:25" ht="15.5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 spans="1:25" ht="15.5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 spans="1:25" ht="15.5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 spans="1:25" ht="15.5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 spans="1:25" ht="15.5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 spans="1:25" ht="15.5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 spans="1:25" ht="15.5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 spans="1:25" ht="15.5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 spans="1:25" ht="15.5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 spans="1:25" ht="15.5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 spans="1:25" ht="15.5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 spans="1:25" ht="15.5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 spans="1:25" ht="15.5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 spans="1:25" ht="15.5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 spans="1:25" ht="15.5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 spans="1:25" ht="15.5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 spans="1:25" ht="15.5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 spans="1:25" ht="15.5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 spans="1:25" ht="15.5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 spans="1:25" ht="15.5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 spans="1:25" ht="15.5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 spans="1:25" ht="15.5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 spans="1:25" ht="15.5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 spans="1:25" ht="15.5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 spans="1:25" ht="15.5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 spans="1:25" ht="15.5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 spans="1:25" ht="15.5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 spans="1:25" ht="15.5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 spans="1:25" ht="15.5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 spans="1:25" ht="15.5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 spans="1:25" ht="15.5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 spans="1:25" ht="15.5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 spans="1:25" ht="15.5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 spans="1:25" ht="15.5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 spans="1:25" ht="15.5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 spans="1:25" ht="15.5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 spans="1:25" ht="15.5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 spans="1:25" ht="15.5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 spans="1:25" ht="15.5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 spans="1:25" ht="15.5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 spans="1:25" ht="15.5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 spans="1:25" ht="15.5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 spans="1:25" ht="15.5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 spans="1:25" ht="15.5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 spans="1:25" ht="15.5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 spans="1:25" ht="15.5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 spans="1:25" ht="15.5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 spans="1:25" ht="15.5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 spans="1:25" ht="15.5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 spans="1:25" ht="15.5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 spans="1:25" ht="15.5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 spans="1:25" ht="15.5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 spans="1:25" ht="15.5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 spans="1:25" ht="15.5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 spans="1:25" ht="15.5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 spans="1:25" ht="15.5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 spans="1:25" ht="15.5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 spans="1:25" ht="15.5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 spans="1:25" ht="15.5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 spans="1:25" ht="15.5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 spans="1:25" ht="15.5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</sheetData>
  <sortState ref="B26:M34">
    <sortCondition ref="B27"/>
  </sortState>
  <mergeCells count="16">
    <mergeCell ref="B3:O3"/>
    <mergeCell ref="B10:N10"/>
    <mergeCell ref="B17:N17"/>
    <mergeCell ref="B41:L41"/>
    <mergeCell ref="B21:B22"/>
    <mergeCell ref="C21:C22"/>
    <mergeCell ref="D21:D22"/>
    <mergeCell ref="E21:E22"/>
    <mergeCell ref="F21:J21"/>
    <mergeCell ref="K21:K22"/>
    <mergeCell ref="L21:L22"/>
    <mergeCell ref="B35:N36"/>
    <mergeCell ref="B37:N37"/>
    <mergeCell ref="B38:K38"/>
    <mergeCell ref="B39:N39"/>
    <mergeCell ref="B40:N40"/>
  </mergeCells>
  <conditionalFormatting sqref="D32:I32 B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30 B31 D32:J32">
    <cfRule type="colorScale" priority="56">
      <colorScale>
        <cfvo type="min"/>
        <cfvo type="percentile" val="50"/>
        <cfvo type="max"/>
        <color rgb="FFF8696B"/>
        <color rgb="FFFCFCFF"/>
        <color rgb="FF00B050"/>
      </colorScale>
    </cfRule>
  </conditionalFormatting>
  <conditionalFormatting sqref="K23:K3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D30 D3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30 E3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I30 F32:I32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H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opLeftCell="A7" workbookViewId="0">
      <selection activeCell="G5" sqref="G5"/>
    </sheetView>
  </sheetViews>
  <sheetFormatPr defaultRowHeight="15.5" x14ac:dyDescent="0.35"/>
  <cols>
    <col min="1" max="1" width="16.33203125" customWidth="1"/>
    <col min="2" max="2" width="31.08203125" customWidth="1"/>
    <col min="3" max="3" width="9.25" customWidth="1"/>
    <col min="4" max="4" width="7.08203125" customWidth="1"/>
    <col min="5" max="5" width="5.1640625" customWidth="1"/>
    <col min="6" max="6" width="11.75" hidden="1" customWidth="1"/>
    <col min="7" max="7" width="12.75" customWidth="1"/>
    <col min="8" max="8" width="28.1640625" bestFit="1" customWidth="1"/>
    <col min="9" max="9" width="30.83203125" bestFit="1" customWidth="1"/>
    <col min="10" max="10" width="32.58203125" bestFit="1" customWidth="1"/>
    <col min="11" max="11" width="35.25" bestFit="1" customWidth="1"/>
  </cols>
  <sheetData>
    <row r="3" spans="1:7" x14ac:dyDescent="0.35">
      <c r="A3" s="36" t="s">
        <v>65</v>
      </c>
      <c r="B3" s="36" t="s">
        <v>64</v>
      </c>
      <c r="G3" s="39"/>
    </row>
    <row r="4" spans="1:7" x14ac:dyDescent="0.35">
      <c r="A4" s="36" t="s">
        <v>62</v>
      </c>
      <c r="B4" t="s">
        <v>3</v>
      </c>
      <c r="C4" t="s">
        <v>34</v>
      </c>
      <c r="D4" t="s">
        <v>19</v>
      </c>
      <c r="E4" t="s">
        <v>9</v>
      </c>
      <c r="F4" t="s">
        <v>63</v>
      </c>
      <c r="G4" s="38" t="s">
        <v>67</v>
      </c>
    </row>
    <row r="5" spans="1:7" x14ac:dyDescent="0.35">
      <c r="A5" s="37" t="s">
        <v>52</v>
      </c>
      <c r="B5" s="40">
        <v>5.9305714285714309E-2</v>
      </c>
      <c r="C5" s="40">
        <v>0.16491666666666682</v>
      </c>
      <c r="D5" s="40">
        <v>0.63164000000000009</v>
      </c>
      <c r="E5" s="40">
        <v>0.42521158333333364</v>
      </c>
      <c r="F5" s="40">
        <v>0.29044907051282071</v>
      </c>
      <c r="G5" s="40">
        <f>SUM(B5:E5)</f>
        <v>1.281073964285715</v>
      </c>
    </row>
    <row r="6" spans="1:7" x14ac:dyDescent="0.35">
      <c r="A6" s="37" t="s">
        <v>47</v>
      </c>
      <c r="B6" s="40">
        <v>0.48623142857142859</v>
      </c>
      <c r="C6" s="40">
        <v>0.90666666666666684</v>
      </c>
      <c r="D6" s="40">
        <v>0.77640000000000009</v>
      </c>
      <c r="E6" s="40">
        <v>0.89854800000000012</v>
      </c>
      <c r="F6" s="40">
        <v>0.77531923076923093</v>
      </c>
      <c r="G6" s="40">
        <f t="shared" ref="G6:G14" si="0">SUM(B6:E6)</f>
        <v>3.0678460952380959</v>
      </c>
    </row>
    <row r="7" spans="1:7" x14ac:dyDescent="0.35">
      <c r="A7" s="37" t="s">
        <v>48</v>
      </c>
      <c r="B7" s="40">
        <v>0.35544000000000009</v>
      </c>
      <c r="C7" s="40">
        <v>0.82520833333333343</v>
      </c>
      <c r="D7" s="40">
        <v>1.1081155555555557</v>
      </c>
      <c r="E7" s="40">
        <v>1.3359350833333337</v>
      </c>
      <c r="F7" s="40">
        <v>0.92780875000000007</v>
      </c>
      <c r="G7" s="40">
        <f t="shared" si="0"/>
        <v>3.6246989722222227</v>
      </c>
    </row>
    <row r="8" spans="1:7" x14ac:dyDescent="0.35">
      <c r="A8" s="37" t="s">
        <v>46</v>
      </c>
      <c r="B8" s="40">
        <v>0.16909714285714283</v>
      </c>
      <c r="C8" s="40">
        <v>0.60364444444444443</v>
      </c>
      <c r="D8" s="40">
        <v>0.5707955555555555</v>
      </c>
      <c r="E8" s="40">
        <v>0.55849016666666684</v>
      </c>
      <c r="F8" s="40">
        <v>0.46549365384615388</v>
      </c>
      <c r="G8" s="40">
        <f t="shared" si="0"/>
        <v>1.9020273095238096</v>
      </c>
    </row>
    <row r="9" spans="1:7" x14ac:dyDescent="0.35">
      <c r="A9" s="37" t="s">
        <v>51</v>
      </c>
      <c r="B9" s="40">
        <v>0.16139999999999993</v>
      </c>
      <c r="C9" s="40">
        <v>0.49768888888888901</v>
      </c>
      <c r="D9" s="40">
        <v>0.86707111111111113</v>
      </c>
      <c r="E9" s="40">
        <v>0.43838299999999997</v>
      </c>
      <c r="F9" s="40">
        <v>0.42696064102564107</v>
      </c>
      <c r="G9" s="40">
        <f t="shared" si="0"/>
        <v>1.9645429999999999</v>
      </c>
    </row>
    <row r="10" spans="1:7" x14ac:dyDescent="0.35">
      <c r="A10" s="37" t="s">
        <v>49</v>
      </c>
      <c r="B10" s="40">
        <v>-0.23294071428571408</v>
      </c>
      <c r="C10" s="40">
        <v>-0.19004999999999994</v>
      </c>
      <c r="D10" s="40">
        <v>0.55617333333333352</v>
      </c>
      <c r="E10" s="40">
        <v>-0.63555299999999915</v>
      </c>
      <c r="F10" s="40">
        <v>-0.28684211538461496</v>
      </c>
      <c r="G10" s="40">
        <f t="shared" si="0"/>
        <v>-0.50237038095237962</v>
      </c>
    </row>
    <row r="11" spans="1:7" x14ac:dyDescent="0.35">
      <c r="A11" s="37" t="s">
        <v>50</v>
      </c>
      <c r="B11" s="40">
        <v>-6.6078571428571639E-2</v>
      </c>
      <c r="C11" s="40">
        <v>-4.074444444444468E-2</v>
      </c>
      <c r="D11" s="40">
        <v>0.83372444444444438</v>
      </c>
      <c r="E11" s="40">
        <v>-0.18126391666666702</v>
      </c>
      <c r="F11" s="40">
        <v>-7.1086538461562849E-4</v>
      </c>
      <c r="G11" s="40">
        <f t="shared" si="0"/>
        <v>0.54563751190476095</v>
      </c>
    </row>
    <row r="12" spans="1:7" x14ac:dyDescent="0.35">
      <c r="A12" s="37" t="s">
        <v>53</v>
      </c>
      <c r="B12" s="40">
        <v>0.50706499999999999</v>
      </c>
      <c r="C12" s="40">
        <v>1.0842138888888888</v>
      </c>
      <c r="D12" s="40">
        <v>1.3567777777777776</v>
      </c>
      <c r="E12" s="40">
        <v>1.9484986666666668</v>
      </c>
      <c r="F12" s="40">
        <v>1.2926945512820514</v>
      </c>
      <c r="G12" s="40">
        <f t="shared" si="0"/>
        <v>4.8965553333333327</v>
      </c>
    </row>
    <row r="13" spans="1:7" x14ac:dyDescent="0.35">
      <c r="A13" s="37" t="s">
        <v>55</v>
      </c>
      <c r="B13" s="40">
        <v>0.33250000000000002</v>
      </c>
      <c r="C13" s="40">
        <v>0.35500000000000004</v>
      </c>
      <c r="D13" s="40">
        <v>1.0395000000000001</v>
      </c>
      <c r="E13" s="40">
        <v>1.8768</v>
      </c>
      <c r="F13" s="40">
        <v>1.0132307692307689</v>
      </c>
      <c r="G13" s="40">
        <f t="shared" si="0"/>
        <v>3.6038000000000001</v>
      </c>
    </row>
    <row r="14" spans="1:7" hidden="1" x14ac:dyDescent="0.35">
      <c r="A14" s="37" t="s">
        <v>63</v>
      </c>
      <c r="B14" s="40">
        <v>0.19689111111111118</v>
      </c>
      <c r="C14" s="40">
        <v>0.46739382716049405</v>
      </c>
      <c r="D14" s="40">
        <v>0.86002197530864199</v>
      </c>
      <c r="E14" s="40">
        <v>0.74056106481481498</v>
      </c>
      <c r="F14" s="40">
        <v>0.54493374287749297</v>
      </c>
      <c r="G14" s="41">
        <f t="shared" si="0"/>
        <v>2.264867978395062</v>
      </c>
    </row>
    <row r="17" spans="1:2" x14ac:dyDescent="0.35">
      <c r="A17" s="36" t="s">
        <v>62</v>
      </c>
      <c r="B17" t="s">
        <v>87</v>
      </c>
    </row>
    <row r="18" spans="1:2" x14ac:dyDescent="0.35">
      <c r="A18" s="37" t="s">
        <v>52</v>
      </c>
      <c r="B18" s="40">
        <v>1.3333333333333335</v>
      </c>
    </row>
    <row r="19" spans="1:2" x14ac:dyDescent="0.35">
      <c r="A19" s="37" t="s">
        <v>47</v>
      </c>
      <c r="B19" s="40">
        <v>1.4000000000000001</v>
      </c>
    </row>
    <row r="20" spans="1:2" x14ac:dyDescent="0.35">
      <c r="A20" s="37" t="s">
        <v>48</v>
      </c>
      <c r="B20" s="40">
        <v>1.4666666666666668</v>
      </c>
    </row>
    <row r="21" spans="1:2" x14ac:dyDescent="0.35">
      <c r="A21" s="37" t="s">
        <v>46</v>
      </c>
      <c r="B21" s="40">
        <v>1.3333333333333335</v>
      </c>
    </row>
    <row r="22" spans="1:2" x14ac:dyDescent="0.35">
      <c r="A22" s="37" t="s">
        <v>51</v>
      </c>
      <c r="B22" s="40">
        <v>1.0666666666666667</v>
      </c>
    </row>
    <row r="23" spans="1:2" x14ac:dyDescent="0.35">
      <c r="A23" s="37" t="s">
        <v>49</v>
      </c>
      <c r="B23" s="40">
        <v>1.2000000000000002</v>
      </c>
    </row>
    <row r="24" spans="1:2" x14ac:dyDescent="0.35">
      <c r="A24" s="37" t="s">
        <v>50</v>
      </c>
      <c r="B24" s="40">
        <v>1.2666666666666666</v>
      </c>
    </row>
    <row r="25" spans="1:2" x14ac:dyDescent="0.35">
      <c r="A25" s="37" t="s">
        <v>53</v>
      </c>
      <c r="B25" s="40">
        <v>1.8666666666666669</v>
      </c>
    </row>
    <row r="26" spans="1:2" x14ac:dyDescent="0.35">
      <c r="A26" s="37" t="s">
        <v>55</v>
      </c>
      <c r="B26" s="40">
        <v>1</v>
      </c>
    </row>
    <row r="27" spans="1:2" hidden="1" x14ac:dyDescent="0.35">
      <c r="A27" s="37" t="s">
        <v>63</v>
      </c>
      <c r="B27" s="63">
        <v>1.8666666666666669</v>
      </c>
    </row>
  </sheetData>
  <conditionalFormatting pivot="1" sqref="B5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sqref="A1:XFD1048576"/>
    </sheetView>
  </sheetViews>
  <sheetFormatPr defaultColWidth="10.83203125" defaultRowHeight="15.5" x14ac:dyDescent="0.35"/>
  <cols>
    <col min="1" max="16384" width="10.832031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AA237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T232" sqref="T232"/>
    </sheetView>
  </sheetViews>
  <sheetFormatPr defaultColWidth="10.83203125" defaultRowHeight="15.5" x14ac:dyDescent="0.35"/>
  <cols>
    <col min="1" max="1" width="10.83203125" style="1"/>
    <col min="2" max="2" width="3.1640625" style="2" bestFit="1" customWidth="1"/>
    <col min="3" max="3" width="10.83203125" style="1"/>
    <col min="4" max="4" width="12.1640625" style="1" bestFit="1" customWidth="1"/>
    <col min="5" max="5" width="10.83203125" style="1"/>
    <col min="6" max="6" width="12.9140625" style="1" customWidth="1"/>
    <col min="7" max="7" width="12.6640625" style="1" bestFit="1" customWidth="1"/>
    <col min="8" max="9" width="12.6640625" style="1" customWidth="1"/>
    <col min="10" max="10" width="15.83203125" style="1" customWidth="1"/>
    <col min="11" max="11" width="14.25" style="1" customWidth="1"/>
    <col min="12" max="12" width="12.6640625" style="1" customWidth="1"/>
    <col min="13" max="13" width="14" style="1" customWidth="1"/>
    <col min="14" max="15" width="10.83203125" style="1"/>
    <col min="16" max="23" width="13.83203125" style="1" customWidth="1"/>
    <col min="24" max="25" width="10.83203125" style="1"/>
    <col min="26" max="26" width="10.83203125" style="1" customWidth="1"/>
    <col min="27" max="27" width="12.9140625" style="1" customWidth="1"/>
    <col min="28" max="30" width="10.83203125" style="1" customWidth="1"/>
    <col min="31" max="16384" width="10.83203125" style="1"/>
  </cols>
  <sheetData>
    <row r="2" spans="1:27" x14ac:dyDescent="0.35"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59</v>
      </c>
      <c r="N2" s="4"/>
      <c r="P2" s="5">
        <v>4</v>
      </c>
      <c r="Q2" s="5">
        <v>6</v>
      </c>
      <c r="R2" s="5">
        <v>4</v>
      </c>
      <c r="S2" s="5">
        <v>2</v>
      </c>
      <c r="T2" s="5">
        <v>3</v>
      </c>
      <c r="U2" s="5"/>
      <c r="V2" s="5"/>
      <c r="W2" s="5"/>
      <c r="X2" s="6">
        <v>3</v>
      </c>
    </row>
    <row r="3" spans="1:27" x14ac:dyDescent="0.35">
      <c r="A3" s="4" t="s">
        <v>54</v>
      </c>
      <c r="B3" s="3" t="s">
        <v>0</v>
      </c>
      <c r="C3" s="4" t="s">
        <v>2</v>
      </c>
      <c r="D3" s="4" t="s">
        <v>1</v>
      </c>
      <c r="E3" s="4" t="s">
        <v>57</v>
      </c>
      <c r="F3" s="4" t="s">
        <v>56</v>
      </c>
      <c r="G3" s="4" t="s">
        <v>58</v>
      </c>
      <c r="H3" s="4" t="s">
        <v>44</v>
      </c>
      <c r="I3" s="4" t="s">
        <v>31</v>
      </c>
      <c r="J3" s="4" t="s">
        <v>33</v>
      </c>
      <c r="K3" s="4" t="s">
        <v>38</v>
      </c>
      <c r="L3" s="4" t="s">
        <v>34</v>
      </c>
      <c r="M3" s="4" t="s">
        <v>35</v>
      </c>
      <c r="N3" s="4" t="s">
        <v>32</v>
      </c>
      <c r="O3" s="4" t="s">
        <v>37</v>
      </c>
      <c r="P3" s="4" t="s">
        <v>31</v>
      </c>
      <c r="Q3" s="4" t="s">
        <v>33</v>
      </c>
      <c r="R3" s="4" t="s">
        <v>38</v>
      </c>
      <c r="S3" s="4" t="s">
        <v>34</v>
      </c>
      <c r="T3" s="4" t="s">
        <v>35</v>
      </c>
      <c r="U3" s="4" t="s">
        <v>39</v>
      </c>
      <c r="V3" s="4" t="s">
        <v>42</v>
      </c>
      <c r="W3" s="4" t="s">
        <v>41</v>
      </c>
      <c r="X3" s="4" t="s">
        <v>40</v>
      </c>
      <c r="Y3" s="4" t="s">
        <v>36</v>
      </c>
      <c r="Z3" s="4" t="s">
        <v>60</v>
      </c>
      <c r="AA3" s="4" t="s">
        <v>61</v>
      </c>
    </row>
    <row r="4" spans="1:27" x14ac:dyDescent="0.35">
      <c r="A4" s="1" t="s">
        <v>55</v>
      </c>
      <c r="B4" s="2">
        <v>1</v>
      </c>
      <c r="C4" s="15" t="s">
        <v>3</v>
      </c>
      <c r="D4" s="1" t="s">
        <v>4</v>
      </c>
      <c r="E4" s="5">
        <v>3</v>
      </c>
      <c r="F4" s="33">
        <f>H4/$H$4</f>
        <v>1</v>
      </c>
      <c r="G4" s="5">
        <f>E4*F4</f>
        <v>3</v>
      </c>
      <c r="H4" s="5">
        <v>3</v>
      </c>
      <c r="I4" s="5">
        <v>4</v>
      </c>
      <c r="J4" s="5">
        <v>6</v>
      </c>
      <c r="K4" s="5">
        <v>4</v>
      </c>
      <c r="L4" s="5">
        <v>2</v>
      </c>
      <c r="M4" s="5">
        <v>3</v>
      </c>
      <c r="N4" s="5">
        <f>SUMPRODUCT(I4:M4,P4:T4)*O4</f>
        <v>0.78000000000000014</v>
      </c>
      <c r="O4" s="1">
        <v>0.2</v>
      </c>
      <c r="P4" s="7">
        <v>0</v>
      </c>
      <c r="Q4" s="7">
        <v>0</v>
      </c>
      <c r="R4" s="7">
        <v>0.9</v>
      </c>
      <c r="S4" s="7">
        <v>0</v>
      </c>
      <c r="T4" s="7">
        <v>0.1</v>
      </c>
      <c r="U4" s="7">
        <f>SUM(P4:T4)</f>
        <v>1</v>
      </c>
      <c r="V4" s="9">
        <v>20</v>
      </c>
      <c r="W4" s="8">
        <f>60/V4</f>
        <v>3</v>
      </c>
      <c r="X4" s="8">
        <f>W4/60</f>
        <v>0.05</v>
      </c>
      <c r="Y4" s="34">
        <f>G4-N4-X4*H4</f>
        <v>2.0699999999999998</v>
      </c>
      <c r="Z4" s="35">
        <f>'Order Composition'!$C$12</f>
        <v>0.25</v>
      </c>
      <c r="AA4" s="34">
        <f>Y4*Z4</f>
        <v>0.51749999999999996</v>
      </c>
    </row>
    <row r="5" spans="1:27" x14ac:dyDescent="0.35">
      <c r="A5" s="1" t="s">
        <v>55</v>
      </c>
      <c r="B5" s="2">
        <f>B4+1</f>
        <v>2</v>
      </c>
      <c r="C5" s="15" t="s">
        <v>3</v>
      </c>
      <c r="D5" s="1" t="s">
        <v>5</v>
      </c>
      <c r="E5" s="5">
        <v>3</v>
      </c>
      <c r="F5" s="33">
        <f t="shared" ref="F5:F29" si="0">H5/$H$4</f>
        <v>1</v>
      </c>
      <c r="G5" s="5">
        <f t="shared" ref="G5:G29" si="1">E5*F5</f>
        <v>3</v>
      </c>
      <c r="H5" s="5">
        <v>3</v>
      </c>
      <c r="I5" s="5">
        <v>4</v>
      </c>
      <c r="J5" s="5">
        <v>6</v>
      </c>
      <c r="K5" s="5">
        <v>4</v>
      </c>
      <c r="L5" s="5">
        <v>2</v>
      </c>
      <c r="M5" s="5">
        <v>3</v>
      </c>
      <c r="N5" s="5">
        <f t="shared" ref="N5:N68" si="2">SUMPRODUCT(I5:M5,P5:T5)*O5</f>
        <v>0.86</v>
      </c>
      <c r="O5" s="1">
        <v>0.2</v>
      </c>
      <c r="P5" s="7">
        <v>0</v>
      </c>
      <c r="Q5" s="7">
        <v>0.2</v>
      </c>
      <c r="R5" s="7">
        <v>0.7</v>
      </c>
      <c r="S5" s="7">
        <v>0</v>
      </c>
      <c r="T5" s="7">
        <v>0.1</v>
      </c>
      <c r="U5" s="7">
        <f t="shared" ref="U5:U29" si="3">SUM(P5:T5)</f>
        <v>0.99999999999999989</v>
      </c>
      <c r="V5" s="9">
        <v>20</v>
      </c>
      <c r="W5" s="8">
        <f t="shared" ref="W5:W29" si="4">60/V5</f>
        <v>3</v>
      </c>
      <c r="X5" s="8">
        <f t="shared" ref="X5:X29" si="5">W5/60</f>
        <v>0.05</v>
      </c>
      <c r="Y5" s="34">
        <f t="shared" ref="Y5:Y68" si="6">G5-N5-X5*H5</f>
        <v>1.9900000000000002</v>
      </c>
      <c r="Z5" s="35">
        <f>'Order Composition'!$C$12</f>
        <v>0.25</v>
      </c>
      <c r="AA5" s="34">
        <f t="shared" ref="AA5:AA68" si="7">Y5*Z5</f>
        <v>0.49750000000000005</v>
      </c>
    </row>
    <row r="6" spans="1:27" x14ac:dyDescent="0.35">
      <c r="A6" s="1" t="s">
        <v>55</v>
      </c>
      <c r="B6" s="2">
        <f t="shared" ref="B6:B29" si="8">B5+1</f>
        <v>3</v>
      </c>
      <c r="C6" s="15" t="s">
        <v>3</v>
      </c>
      <c r="D6" s="1" t="s">
        <v>6</v>
      </c>
      <c r="E6" s="5">
        <v>3</v>
      </c>
      <c r="F6" s="33">
        <f t="shared" si="0"/>
        <v>1</v>
      </c>
      <c r="G6" s="5">
        <f t="shared" si="1"/>
        <v>3</v>
      </c>
      <c r="H6" s="5">
        <v>3</v>
      </c>
      <c r="I6" s="5">
        <v>4</v>
      </c>
      <c r="J6" s="5">
        <v>6</v>
      </c>
      <c r="K6" s="5">
        <v>4</v>
      </c>
      <c r="L6" s="5">
        <v>2</v>
      </c>
      <c r="M6" s="5">
        <v>3</v>
      </c>
      <c r="N6" s="5">
        <f t="shared" si="2"/>
        <v>0.98</v>
      </c>
      <c r="O6" s="1">
        <v>0.2</v>
      </c>
      <c r="P6" s="7">
        <v>0</v>
      </c>
      <c r="Q6" s="7">
        <v>0.5</v>
      </c>
      <c r="R6" s="7">
        <v>0.4</v>
      </c>
      <c r="S6" s="7">
        <v>0</v>
      </c>
      <c r="T6" s="7">
        <v>0.1</v>
      </c>
      <c r="U6" s="7">
        <f t="shared" si="3"/>
        <v>1</v>
      </c>
      <c r="V6" s="9">
        <v>20</v>
      </c>
      <c r="W6" s="8">
        <f t="shared" si="4"/>
        <v>3</v>
      </c>
      <c r="X6" s="8">
        <f t="shared" si="5"/>
        <v>0.05</v>
      </c>
      <c r="Y6" s="34">
        <f t="shared" si="6"/>
        <v>1.87</v>
      </c>
      <c r="Z6" s="35">
        <f>'Order Composition'!$C$12</f>
        <v>0.25</v>
      </c>
      <c r="AA6" s="34">
        <f t="shared" si="7"/>
        <v>0.46750000000000003</v>
      </c>
    </row>
    <row r="7" spans="1:27" x14ac:dyDescent="0.35">
      <c r="A7" s="1" t="s">
        <v>55</v>
      </c>
      <c r="B7" s="2">
        <f t="shared" si="8"/>
        <v>4</v>
      </c>
      <c r="C7" s="15" t="s">
        <v>3</v>
      </c>
      <c r="D7" s="1" t="s">
        <v>7</v>
      </c>
      <c r="E7" s="5">
        <v>2</v>
      </c>
      <c r="F7" s="33">
        <f t="shared" si="0"/>
        <v>1</v>
      </c>
      <c r="G7" s="5">
        <f t="shared" si="1"/>
        <v>2</v>
      </c>
      <c r="H7" s="5">
        <v>3</v>
      </c>
      <c r="I7" s="5">
        <v>4</v>
      </c>
      <c r="J7" s="5">
        <v>6</v>
      </c>
      <c r="K7" s="5">
        <v>4</v>
      </c>
      <c r="L7" s="5">
        <v>2</v>
      </c>
      <c r="M7" s="5">
        <v>3</v>
      </c>
      <c r="N7" s="5">
        <f t="shared" si="2"/>
        <v>0.68000000000000016</v>
      </c>
      <c r="O7" s="1">
        <v>0.2</v>
      </c>
      <c r="P7" s="7">
        <v>0.1</v>
      </c>
      <c r="Q7" s="7">
        <v>0</v>
      </c>
      <c r="R7" s="7">
        <v>0.4</v>
      </c>
      <c r="S7" s="7">
        <v>0.1</v>
      </c>
      <c r="T7" s="7">
        <v>0.4</v>
      </c>
      <c r="U7" s="7">
        <f t="shared" si="3"/>
        <v>1</v>
      </c>
      <c r="V7" s="9">
        <v>60</v>
      </c>
      <c r="W7" s="8">
        <f t="shared" si="4"/>
        <v>1</v>
      </c>
      <c r="X7" s="8">
        <f t="shared" si="5"/>
        <v>1.6666666666666666E-2</v>
      </c>
      <c r="Y7" s="34">
        <f t="shared" si="6"/>
        <v>1.2699999999999998</v>
      </c>
      <c r="Z7" s="35">
        <f>'Order Composition'!$C$12</f>
        <v>0.25</v>
      </c>
      <c r="AA7" s="34">
        <f t="shared" si="7"/>
        <v>0.31749999999999995</v>
      </c>
    </row>
    <row r="8" spans="1:27" x14ac:dyDescent="0.35">
      <c r="A8" s="1" t="s">
        <v>55</v>
      </c>
      <c r="B8" s="2">
        <f t="shared" si="8"/>
        <v>5</v>
      </c>
      <c r="C8" s="15" t="s">
        <v>3</v>
      </c>
      <c r="D8" s="1" t="s">
        <v>8</v>
      </c>
      <c r="E8" s="5">
        <v>2</v>
      </c>
      <c r="F8" s="33">
        <f t="shared" si="0"/>
        <v>1</v>
      </c>
      <c r="G8" s="5">
        <f t="shared" si="1"/>
        <v>2</v>
      </c>
      <c r="H8" s="5">
        <v>3</v>
      </c>
      <c r="I8" s="5">
        <v>4</v>
      </c>
      <c r="J8" s="5">
        <v>6</v>
      </c>
      <c r="K8" s="5">
        <v>4</v>
      </c>
      <c r="L8" s="5">
        <v>2</v>
      </c>
      <c r="M8" s="5">
        <v>3</v>
      </c>
      <c r="N8" s="5">
        <f t="shared" si="2"/>
        <v>0.78</v>
      </c>
      <c r="O8" s="1">
        <v>0.2</v>
      </c>
      <c r="P8" s="7">
        <v>0.1</v>
      </c>
      <c r="Q8" s="7">
        <v>0.2</v>
      </c>
      <c r="R8" s="7">
        <v>0.3</v>
      </c>
      <c r="S8" s="7">
        <v>0.1</v>
      </c>
      <c r="T8" s="7">
        <v>0.3</v>
      </c>
      <c r="U8" s="7">
        <f t="shared" si="3"/>
        <v>1</v>
      </c>
      <c r="V8" s="9">
        <v>60</v>
      </c>
      <c r="W8" s="8">
        <f t="shared" si="4"/>
        <v>1</v>
      </c>
      <c r="X8" s="8">
        <f t="shared" si="5"/>
        <v>1.6666666666666666E-2</v>
      </c>
      <c r="Y8" s="34">
        <f t="shared" si="6"/>
        <v>1.17</v>
      </c>
      <c r="Z8" s="35">
        <f>'Order Composition'!$C$12</f>
        <v>0.25</v>
      </c>
      <c r="AA8" s="34">
        <f t="shared" si="7"/>
        <v>0.29249999999999998</v>
      </c>
    </row>
    <row r="9" spans="1:27" x14ac:dyDescent="0.35">
      <c r="A9" s="1" t="s">
        <v>55</v>
      </c>
      <c r="B9" s="2">
        <f t="shared" si="8"/>
        <v>6</v>
      </c>
      <c r="C9" s="15" t="s">
        <v>3</v>
      </c>
      <c r="D9" s="1" t="s">
        <v>23</v>
      </c>
      <c r="E9" s="5">
        <v>1</v>
      </c>
      <c r="F9" s="33">
        <f t="shared" si="0"/>
        <v>1</v>
      </c>
      <c r="G9" s="5">
        <f t="shared" si="1"/>
        <v>1</v>
      </c>
      <c r="H9" s="5">
        <v>3</v>
      </c>
      <c r="I9" s="5">
        <v>4</v>
      </c>
      <c r="J9" s="5">
        <v>6</v>
      </c>
      <c r="K9" s="5">
        <v>4</v>
      </c>
      <c r="L9" s="5">
        <v>2</v>
      </c>
      <c r="M9" s="5">
        <v>3</v>
      </c>
      <c r="N9" s="5">
        <f t="shared" si="2"/>
        <v>0.38</v>
      </c>
      <c r="O9" s="1">
        <v>0.1</v>
      </c>
      <c r="P9" s="7">
        <v>0.1</v>
      </c>
      <c r="Q9" s="7">
        <v>0</v>
      </c>
      <c r="R9" s="7">
        <v>0.75</v>
      </c>
      <c r="S9" s="7">
        <v>0.05</v>
      </c>
      <c r="T9" s="7">
        <v>0.1</v>
      </c>
      <c r="U9" s="7">
        <f t="shared" si="3"/>
        <v>1</v>
      </c>
      <c r="V9" s="9">
        <v>30</v>
      </c>
      <c r="W9" s="8">
        <f t="shared" si="4"/>
        <v>2</v>
      </c>
      <c r="X9" s="8">
        <f t="shared" si="5"/>
        <v>3.3333333333333333E-2</v>
      </c>
      <c r="Y9" s="34">
        <f t="shared" si="6"/>
        <v>0.52</v>
      </c>
      <c r="Z9" s="35">
        <f>'Order Composition'!$C$12</f>
        <v>0.25</v>
      </c>
      <c r="AA9" s="34">
        <f t="shared" si="7"/>
        <v>0.13</v>
      </c>
    </row>
    <row r="10" spans="1:27" x14ac:dyDescent="0.35">
      <c r="A10" s="1" t="s">
        <v>55</v>
      </c>
      <c r="B10" s="2">
        <f t="shared" si="8"/>
        <v>7</v>
      </c>
      <c r="C10" s="15" t="s">
        <v>3</v>
      </c>
      <c r="D10" s="1" t="s">
        <v>24</v>
      </c>
      <c r="E10" s="5">
        <v>1</v>
      </c>
      <c r="F10" s="33">
        <f t="shared" si="0"/>
        <v>1</v>
      </c>
      <c r="G10" s="5">
        <f t="shared" si="1"/>
        <v>1</v>
      </c>
      <c r="H10" s="5">
        <v>3</v>
      </c>
      <c r="I10" s="5">
        <v>4</v>
      </c>
      <c r="J10" s="5">
        <v>6</v>
      </c>
      <c r="K10" s="5">
        <v>4</v>
      </c>
      <c r="L10" s="5">
        <v>2</v>
      </c>
      <c r="M10" s="5">
        <v>3</v>
      </c>
      <c r="N10" s="5">
        <f t="shared" si="2"/>
        <v>0.48</v>
      </c>
      <c r="O10" s="1">
        <v>0.1</v>
      </c>
      <c r="P10" s="7">
        <v>0.1</v>
      </c>
      <c r="Q10" s="7">
        <v>0.5</v>
      </c>
      <c r="R10" s="7">
        <v>0.25</v>
      </c>
      <c r="S10" s="7">
        <v>0.05</v>
      </c>
      <c r="T10" s="7">
        <v>0.1</v>
      </c>
      <c r="U10" s="7">
        <f t="shared" si="3"/>
        <v>1</v>
      </c>
      <c r="V10" s="9">
        <v>30</v>
      </c>
      <c r="W10" s="8">
        <f t="shared" si="4"/>
        <v>2</v>
      </c>
      <c r="X10" s="8">
        <f t="shared" si="5"/>
        <v>3.3333333333333333E-2</v>
      </c>
      <c r="Y10" s="34">
        <f t="shared" si="6"/>
        <v>0.42000000000000004</v>
      </c>
      <c r="Z10" s="35">
        <f>'Order Composition'!$C$12</f>
        <v>0.25</v>
      </c>
      <c r="AA10" s="34">
        <f t="shared" si="7"/>
        <v>0.10500000000000001</v>
      </c>
    </row>
    <row r="11" spans="1:27" x14ac:dyDescent="0.35">
      <c r="A11" s="1" t="s">
        <v>55</v>
      </c>
      <c r="B11" s="2">
        <f t="shared" si="8"/>
        <v>8</v>
      </c>
      <c r="C11" s="16" t="s">
        <v>9</v>
      </c>
      <c r="D11" s="1" t="s">
        <v>10</v>
      </c>
      <c r="E11" s="5">
        <v>3</v>
      </c>
      <c r="F11" s="33">
        <f t="shared" si="0"/>
        <v>1</v>
      </c>
      <c r="G11" s="5">
        <f t="shared" si="1"/>
        <v>3</v>
      </c>
      <c r="H11" s="5">
        <v>3</v>
      </c>
      <c r="I11" s="5">
        <v>4</v>
      </c>
      <c r="J11" s="5">
        <v>6</v>
      </c>
      <c r="K11" s="5">
        <v>4</v>
      </c>
      <c r="L11" s="5">
        <v>2</v>
      </c>
      <c r="M11" s="5">
        <v>3</v>
      </c>
      <c r="N11" s="5">
        <f t="shared" si="2"/>
        <v>0.76</v>
      </c>
      <c r="O11" s="1">
        <v>0.2</v>
      </c>
      <c r="P11" s="7">
        <v>0.1</v>
      </c>
      <c r="Q11" s="7">
        <v>0</v>
      </c>
      <c r="R11" s="7">
        <v>0.75</v>
      </c>
      <c r="S11" s="7">
        <v>0.05</v>
      </c>
      <c r="T11" s="7">
        <v>0.1</v>
      </c>
      <c r="U11" s="7">
        <f t="shared" si="3"/>
        <v>1</v>
      </c>
      <c r="V11" s="9">
        <v>15</v>
      </c>
      <c r="W11" s="8">
        <f t="shared" si="4"/>
        <v>4</v>
      </c>
      <c r="X11" s="8">
        <f t="shared" si="5"/>
        <v>6.6666666666666666E-2</v>
      </c>
      <c r="Y11" s="34">
        <f t="shared" si="6"/>
        <v>2.04</v>
      </c>
      <c r="Z11" s="35">
        <f>'Order Composition'!$D$12</f>
        <v>0.85</v>
      </c>
      <c r="AA11" s="34">
        <f t="shared" si="7"/>
        <v>1.734</v>
      </c>
    </row>
    <row r="12" spans="1:27" x14ac:dyDescent="0.35">
      <c r="A12" s="1" t="s">
        <v>55</v>
      </c>
      <c r="B12" s="2">
        <f t="shared" si="8"/>
        <v>9</v>
      </c>
      <c r="C12" s="16" t="s">
        <v>9</v>
      </c>
      <c r="D12" s="1" t="s">
        <v>11</v>
      </c>
      <c r="E12" s="5">
        <v>3</v>
      </c>
      <c r="F12" s="33">
        <f t="shared" si="0"/>
        <v>1</v>
      </c>
      <c r="G12" s="5">
        <f t="shared" si="1"/>
        <v>3</v>
      </c>
      <c r="H12" s="5">
        <v>3</v>
      </c>
      <c r="I12" s="5">
        <v>4</v>
      </c>
      <c r="J12" s="5">
        <v>6</v>
      </c>
      <c r="K12" s="5">
        <v>4</v>
      </c>
      <c r="L12" s="5">
        <v>2</v>
      </c>
      <c r="M12" s="5">
        <v>3</v>
      </c>
      <c r="N12" s="5">
        <f t="shared" si="2"/>
        <v>1.1400000000000001</v>
      </c>
      <c r="O12" s="1">
        <v>0.3</v>
      </c>
      <c r="P12" s="7">
        <v>0.3</v>
      </c>
      <c r="Q12" s="7">
        <v>0</v>
      </c>
      <c r="R12" s="7">
        <v>0.55000000000000004</v>
      </c>
      <c r="S12" s="7">
        <v>0.05</v>
      </c>
      <c r="T12" s="7">
        <v>0.1</v>
      </c>
      <c r="U12" s="7">
        <f t="shared" si="3"/>
        <v>1.0000000000000002</v>
      </c>
      <c r="V12" s="9">
        <v>15</v>
      </c>
      <c r="W12" s="8">
        <f t="shared" si="4"/>
        <v>4</v>
      </c>
      <c r="X12" s="8">
        <f t="shared" si="5"/>
        <v>6.6666666666666666E-2</v>
      </c>
      <c r="Y12" s="34">
        <f t="shared" si="6"/>
        <v>1.66</v>
      </c>
      <c r="Z12" s="35">
        <f>'Order Composition'!$D$12</f>
        <v>0.85</v>
      </c>
      <c r="AA12" s="34">
        <f t="shared" si="7"/>
        <v>1.4109999999999998</v>
      </c>
    </row>
    <row r="13" spans="1:27" x14ac:dyDescent="0.35">
      <c r="A13" s="1" t="s">
        <v>55</v>
      </c>
      <c r="B13" s="2">
        <f t="shared" si="8"/>
        <v>10</v>
      </c>
      <c r="C13" s="16" t="s">
        <v>9</v>
      </c>
      <c r="D13" s="1" t="s">
        <v>12</v>
      </c>
      <c r="E13" s="5">
        <v>3</v>
      </c>
      <c r="F13" s="33">
        <f t="shared" si="0"/>
        <v>1</v>
      </c>
      <c r="G13" s="5">
        <f t="shared" si="1"/>
        <v>3</v>
      </c>
      <c r="H13" s="5">
        <v>3</v>
      </c>
      <c r="I13" s="5">
        <v>4</v>
      </c>
      <c r="J13" s="5">
        <v>6</v>
      </c>
      <c r="K13" s="5">
        <v>4</v>
      </c>
      <c r="L13" s="5">
        <v>2</v>
      </c>
      <c r="M13" s="5">
        <v>3</v>
      </c>
      <c r="N13" s="5">
        <f t="shared" si="2"/>
        <v>1.2899999999999998</v>
      </c>
      <c r="O13" s="1">
        <v>0.3</v>
      </c>
      <c r="P13" s="7">
        <v>0.1</v>
      </c>
      <c r="Q13" s="7">
        <v>0.25</v>
      </c>
      <c r="R13" s="7">
        <v>0.5</v>
      </c>
      <c r="S13" s="7">
        <v>0.05</v>
      </c>
      <c r="T13" s="7">
        <v>0.1</v>
      </c>
      <c r="U13" s="7">
        <f t="shared" si="3"/>
        <v>1</v>
      </c>
      <c r="V13" s="9">
        <v>15</v>
      </c>
      <c r="W13" s="8">
        <f t="shared" si="4"/>
        <v>4</v>
      </c>
      <c r="X13" s="8">
        <f t="shared" si="5"/>
        <v>6.6666666666666666E-2</v>
      </c>
      <c r="Y13" s="34">
        <f t="shared" si="6"/>
        <v>1.5100000000000002</v>
      </c>
      <c r="Z13" s="35">
        <f>'Order Composition'!$D$12</f>
        <v>0.85</v>
      </c>
      <c r="AA13" s="34">
        <f t="shared" si="7"/>
        <v>1.2835000000000001</v>
      </c>
    </row>
    <row r="14" spans="1:27" x14ac:dyDescent="0.35">
      <c r="A14" s="1" t="s">
        <v>55</v>
      </c>
      <c r="B14" s="2">
        <f t="shared" si="8"/>
        <v>11</v>
      </c>
      <c r="C14" s="16" t="s">
        <v>9</v>
      </c>
      <c r="D14" s="1" t="s">
        <v>13</v>
      </c>
      <c r="E14" s="5">
        <v>3</v>
      </c>
      <c r="F14" s="33">
        <f t="shared" si="0"/>
        <v>1</v>
      </c>
      <c r="G14" s="5">
        <f t="shared" si="1"/>
        <v>3</v>
      </c>
      <c r="H14" s="5">
        <v>3</v>
      </c>
      <c r="I14" s="5">
        <v>4</v>
      </c>
      <c r="J14" s="5">
        <v>6</v>
      </c>
      <c r="K14" s="5">
        <v>4</v>
      </c>
      <c r="L14" s="5">
        <v>2</v>
      </c>
      <c r="M14" s="5">
        <v>3</v>
      </c>
      <c r="N14" s="5">
        <f t="shared" si="2"/>
        <v>0.91999999999999993</v>
      </c>
      <c r="O14" s="1">
        <v>0.2</v>
      </c>
      <c r="P14" s="7">
        <v>0.2</v>
      </c>
      <c r="Q14" s="7">
        <v>0.4</v>
      </c>
      <c r="R14" s="7">
        <v>0.25</v>
      </c>
      <c r="S14" s="7">
        <v>0.05</v>
      </c>
      <c r="T14" s="7">
        <v>0.1</v>
      </c>
      <c r="U14" s="7">
        <f t="shared" si="3"/>
        <v>1.0000000000000002</v>
      </c>
      <c r="V14" s="9">
        <v>10</v>
      </c>
      <c r="W14" s="8">
        <f t="shared" si="4"/>
        <v>6</v>
      </c>
      <c r="X14" s="8">
        <f t="shared" si="5"/>
        <v>0.1</v>
      </c>
      <c r="Y14" s="34">
        <f t="shared" si="6"/>
        <v>1.78</v>
      </c>
      <c r="Z14" s="35">
        <f>'Order Composition'!$D$12</f>
        <v>0.85</v>
      </c>
      <c r="AA14" s="34">
        <f t="shared" si="7"/>
        <v>1.5129999999999999</v>
      </c>
    </row>
    <row r="15" spans="1:27" x14ac:dyDescent="0.35">
      <c r="A15" s="1" t="s">
        <v>55</v>
      </c>
      <c r="B15" s="2">
        <f t="shared" si="8"/>
        <v>12</v>
      </c>
      <c r="C15" s="16" t="s">
        <v>9</v>
      </c>
      <c r="D15" s="1" t="s">
        <v>14</v>
      </c>
      <c r="E15" s="5">
        <v>4</v>
      </c>
      <c r="F15" s="33">
        <f t="shared" si="0"/>
        <v>1</v>
      </c>
      <c r="G15" s="5">
        <f t="shared" si="1"/>
        <v>4</v>
      </c>
      <c r="H15" s="5">
        <v>3</v>
      </c>
      <c r="I15" s="5">
        <v>4</v>
      </c>
      <c r="J15" s="5">
        <v>6</v>
      </c>
      <c r="K15" s="5">
        <v>4</v>
      </c>
      <c r="L15" s="5">
        <v>2</v>
      </c>
      <c r="M15" s="5">
        <v>3</v>
      </c>
      <c r="N15" s="5">
        <f t="shared" si="2"/>
        <v>1.4999999999999998</v>
      </c>
      <c r="O15" s="1">
        <v>0.3</v>
      </c>
      <c r="P15" s="7">
        <v>0.2</v>
      </c>
      <c r="Q15" s="7">
        <v>0.6</v>
      </c>
      <c r="R15" s="7">
        <v>0.05</v>
      </c>
      <c r="S15" s="7">
        <v>0.05</v>
      </c>
      <c r="T15" s="7">
        <v>0.1</v>
      </c>
      <c r="U15" s="7">
        <f t="shared" si="3"/>
        <v>1.0000000000000002</v>
      </c>
      <c r="V15" s="9">
        <v>10</v>
      </c>
      <c r="W15" s="8">
        <f t="shared" si="4"/>
        <v>6</v>
      </c>
      <c r="X15" s="8">
        <f t="shared" si="5"/>
        <v>0.1</v>
      </c>
      <c r="Y15" s="34">
        <f t="shared" si="6"/>
        <v>2.2000000000000002</v>
      </c>
      <c r="Z15" s="35">
        <f>'Order Composition'!$D$12</f>
        <v>0.85</v>
      </c>
      <c r="AA15" s="34">
        <f t="shared" si="7"/>
        <v>1.87</v>
      </c>
    </row>
    <row r="16" spans="1:27" x14ac:dyDescent="0.35">
      <c r="A16" s="1" t="s">
        <v>55</v>
      </c>
      <c r="B16" s="2">
        <f t="shared" si="8"/>
        <v>13</v>
      </c>
      <c r="C16" s="16" t="s">
        <v>9</v>
      </c>
      <c r="D16" s="1" t="s">
        <v>15</v>
      </c>
      <c r="E16" s="5">
        <v>4</v>
      </c>
      <c r="F16" s="33">
        <f t="shared" si="0"/>
        <v>1</v>
      </c>
      <c r="G16" s="5">
        <f t="shared" si="1"/>
        <v>4</v>
      </c>
      <c r="H16" s="5">
        <v>3</v>
      </c>
      <c r="I16" s="5">
        <v>4</v>
      </c>
      <c r="J16" s="5">
        <v>6</v>
      </c>
      <c r="K16" s="5">
        <v>4</v>
      </c>
      <c r="L16" s="5">
        <v>2</v>
      </c>
      <c r="M16" s="5">
        <v>3</v>
      </c>
      <c r="N16" s="5">
        <f t="shared" si="2"/>
        <v>1.4399999999999997</v>
      </c>
      <c r="O16" s="1">
        <v>0.3</v>
      </c>
      <c r="P16" s="7">
        <v>0.2</v>
      </c>
      <c r="Q16" s="7">
        <v>0.5</v>
      </c>
      <c r="R16" s="7">
        <v>0.15</v>
      </c>
      <c r="S16" s="7">
        <v>0.05</v>
      </c>
      <c r="T16" s="7">
        <v>0.1</v>
      </c>
      <c r="U16" s="7">
        <f t="shared" si="3"/>
        <v>1</v>
      </c>
      <c r="V16" s="9">
        <v>10</v>
      </c>
      <c r="W16" s="8">
        <f t="shared" si="4"/>
        <v>6</v>
      </c>
      <c r="X16" s="8">
        <f t="shared" si="5"/>
        <v>0.1</v>
      </c>
      <c r="Y16" s="34">
        <f t="shared" si="6"/>
        <v>2.2600000000000007</v>
      </c>
      <c r="Z16" s="35">
        <f>'Order Composition'!$D$12</f>
        <v>0.85</v>
      </c>
      <c r="AA16" s="34">
        <f t="shared" si="7"/>
        <v>1.9210000000000005</v>
      </c>
    </row>
    <row r="17" spans="1:27" x14ac:dyDescent="0.35">
      <c r="A17" s="1" t="s">
        <v>55</v>
      </c>
      <c r="B17" s="2">
        <f t="shared" si="8"/>
        <v>14</v>
      </c>
      <c r="C17" s="16" t="s">
        <v>9</v>
      </c>
      <c r="D17" s="1" t="s">
        <v>16</v>
      </c>
      <c r="E17" s="5">
        <v>3</v>
      </c>
      <c r="F17" s="33">
        <f t="shared" si="0"/>
        <v>1</v>
      </c>
      <c r="G17" s="5">
        <f t="shared" si="1"/>
        <v>3</v>
      </c>
      <c r="H17" s="5">
        <v>3</v>
      </c>
      <c r="I17" s="5">
        <v>4</v>
      </c>
      <c r="J17" s="5">
        <v>6</v>
      </c>
      <c r="K17" s="5">
        <v>4</v>
      </c>
      <c r="L17" s="5">
        <v>2</v>
      </c>
      <c r="M17" s="5">
        <v>3</v>
      </c>
      <c r="N17" s="5">
        <f t="shared" si="2"/>
        <v>0.76</v>
      </c>
      <c r="O17" s="1">
        <v>0.2</v>
      </c>
      <c r="P17" s="7">
        <v>0.1</v>
      </c>
      <c r="Q17" s="7">
        <v>0</v>
      </c>
      <c r="R17" s="7">
        <v>0.75</v>
      </c>
      <c r="S17" s="7">
        <v>0.05</v>
      </c>
      <c r="T17" s="7">
        <v>0.1</v>
      </c>
      <c r="U17" s="7">
        <f t="shared" si="3"/>
        <v>1</v>
      </c>
      <c r="V17" s="9">
        <v>15</v>
      </c>
      <c r="W17" s="8">
        <f t="shared" si="4"/>
        <v>4</v>
      </c>
      <c r="X17" s="8">
        <f t="shared" si="5"/>
        <v>6.6666666666666666E-2</v>
      </c>
      <c r="Y17" s="34">
        <f t="shared" si="6"/>
        <v>2.04</v>
      </c>
      <c r="Z17" s="35">
        <f>'Order Composition'!$D$12</f>
        <v>0.85</v>
      </c>
      <c r="AA17" s="34">
        <f t="shared" si="7"/>
        <v>1.734</v>
      </c>
    </row>
    <row r="18" spans="1:27" x14ac:dyDescent="0.35">
      <c r="A18" s="1" t="s">
        <v>55</v>
      </c>
      <c r="B18" s="2">
        <f t="shared" si="8"/>
        <v>15</v>
      </c>
      <c r="C18" s="16" t="s">
        <v>9</v>
      </c>
      <c r="D18" s="1" t="s">
        <v>43</v>
      </c>
      <c r="E18" s="5">
        <v>3</v>
      </c>
      <c r="F18" s="33">
        <f t="shared" si="0"/>
        <v>1</v>
      </c>
      <c r="G18" s="5">
        <f t="shared" si="1"/>
        <v>3</v>
      </c>
      <c r="H18" s="5">
        <v>3</v>
      </c>
      <c r="I18" s="5">
        <v>4</v>
      </c>
      <c r="J18" s="5">
        <v>6</v>
      </c>
      <c r="K18" s="5">
        <v>4</v>
      </c>
      <c r="L18" s="5">
        <v>2</v>
      </c>
      <c r="M18" s="5">
        <v>3</v>
      </c>
      <c r="N18" s="5">
        <f t="shared" si="2"/>
        <v>0.76000000000000023</v>
      </c>
      <c r="O18" s="1">
        <v>0.2</v>
      </c>
      <c r="P18" s="7">
        <v>0.2</v>
      </c>
      <c r="Q18" s="7">
        <v>0</v>
      </c>
      <c r="R18" s="7">
        <v>0.65</v>
      </c>
      <c r="S18" s="7">
        <v>0.05</v>
      </c>
      <c r="T18" s="7">
        <v>0.1</v>
      </c>
      <c r="U18" s="7">
        <f t="shared" si="3"/>
        <v>1.0000000000000002</v>
      </c>
      <c r="V18" s="9">
        <v>15</v>
      </c>
      <c r="W18" s="8">
        <f t="shared" si="4"/>
        <v>4</v>
      </c>
      <c r="X18" s="8">
        <f t="shared" si="5"/>
        <v>6.6666666666666666E-2</v>
      </c>
      <c r="Y18" s="34">
        <f t="shared" si="6"/>
        <v>2.0399999999999996</v>
      </c>
      <c r="Z18" s="35">
        <f>'Order Composition'!$D$12</f>
        <v>0.85</v>
      </c>
      <c r="AA18" s="34">
        <f t="shared" si="7"/>
        <v>1.7339999999999995</v>
      </c>
    </row>
    <row r="19" spans="1:27" x14ac:dyDescent="0.35">
      <c r="A19" s="1" t="s">
        <v>55</v>
      </c>
      <c r="B19" s="2">
        <f t="shared" si="8"/>
        <v>16</v>
      </c>
      <c r="C19" s="16" t="s">
        <v>9</v>
      </c>
      <c r="D19" s="1" t="s">
        <v>17</v>
      </c>
      <c r="E19" s="5">
        <v>5</v>
      </c>
      <c r="F19" s="33">
        <f t="shared" si="0"/>
        <v>1</v>
      </c>
      <c r="G19" s="5">
        <f t="shared" si="1"/>
        <v>5</v>
      </c>
      <c r="H19" s="5">
        <v>3</v>
      </c>
      <c r="I19" s="5">
        <v>4</v>
      </c>
      <c r="J19" s="5">
        <v>6</v>
      </c>
      <c r="K19" s="5">
        <v>4</v>
      </c>
      <c r="L19" s="5">
        <v>2</v>
      </c>
      <c r="M19" s="5">
        <v>3</v>
      </c>
      <c r="N19" s="5">
        <f t="shared" si="2"/>
        <v>1.4099999999999997</v>
      </c>
      <c r="O19" s="1">
        <v>0.3</v>
      </c>
      <c r="P19" s="7">
        <v>0</v>
      </c>
      <c r="Q19" s="7">
        <v>0.5</v>
      </c>
      <c r="R19" s="7">
        <v>0.2</v>
      </c>
      <c r="S19" s="7">
        <v>0</v>
      </c>
      <c r="T19" s="7">
        <v>0.3</v>
      </c>
      <c r="U19" s="7">
        <f t="shared" si="3"/>
        <v>1</v>
      </c>
      <c r="V19" s="9">
        <v>10</v>
      </c>
      <c r="W19" s="8">
        <f t="shared" si="4"/>
        <v>6</v>
      </c>
      <c r="X19" s="8">
        <f t="shared" si="5"/>
        <v>0.1</v>
      </c>
      <c r="Y19" s="34">
        <f t="shared" si="6"/>
        <v>3.29</v>
      </c>
      <c r="Z19" s="35">
        <f>'Order Composition'!$D$12</f>
        <v>0.85</v>
      </c>
      <c r="AA19" s="34">
        <f t="shared" si="7"/>
        <v>2.7965</v>
      </c>
    </row>
    <row r="20" spans="1:27" x14ac:dyDescent="0.35">
      <c r="A20" s="1" t="s">
        <v>55</v>
      </c>
      <c r="B20" s="2">
        <f t="shared" si="8"/>
        <v>17</v>
      </c>
      <c r="C20" s="16" t="s">
        <v>9</v>
      </c>
      <c r="D20" s="1" t="s">
        <v>18</v>
      </c>
      <c r="E20" s="5">
        <v>5</v>
      </c>
      <c r="F20" s="33">
        <f t="shared" si="0"/>
        <v>1</v>
      </c>
      <c r="G20" s="5">
        <f t="shared" si="1"/>
        <v>5</v>
      </c>
      <c r="H20" s="5">
        <v>3</v>
      </c>
      <c r="I20" s="5">
        <v>4</v>
      </c>
      <c r="J20" s="5">
        <v>6</v>
      </c>
      <c r="K20" s="5">
        <v>4</v>
      </c>
      <c r="L20" s="5">
        <v>2</v>
      </c>
      <c r="M20" s="5">
        <v>3</v>
      </c>
      <c r="N20" s="5">
        <f t="shared" si="2"/>
        <v>1.4400000000000002</v>
      </c>
      <c r="O20" s="1">
        <v>0.3</v>
      </c>
      <c r="P20" s="7">
        <v>0.1</v>
      </c>
      <c r="Q20" s="7">
        <v>0.5</v>
      </c>
      <c r="R20" s="7">
        <v>0.2</v>
      </c>
      <c r="S20" s="7">
        <v>0</v>
      </c>
      <c r="T20" s="7">
        <v>0.2</v>
      </c>
      <c r="U20" s="7">
        <f t="shared" si="3"/>
        <v>1</v>
      </c>
      <c r="V20" s="9">
        <v>10</v>
      </c>
      <c r="W20" s="8">
        <f t="shared" si="4"/>
        <v>6</v>
      </c>
      <c r="X20" s="8">
        <f t="shared" si="5"/>
        <v>0.1</v>
      </c>
      <c r="Y20" s="34">
        <f t="shared" si="6"/>
        <v>3.26</v>
      </c>
      <c r="Z20" s="35">
        <f>'Order Composition'!$D$12</f>
        <v>0.85</v>
      </c>
      <c r="AA20" s="34">
        <f t="shared" si="7"/>
        <v>2.7709999999999999</v>
      </c>
    </row>
    <row r="21" spans="1:27" x14ac:dyDescent="0.35">
      <c r="A21" s="1" t="s">
        <v>55</v>
      </c>
      <c r="B21" s="2">
        <f t="shared" si="8"/>
        <v>18</v>
      </c>
      <c r="C21" s="17" t="s">
        <v>19</v>
      </c>
      <c r="D21" s="1" t="s">
        <v>20</v>
      </c>
      <c r="E21" s="5">
        <v>3</v>
      </c>
      <c r="F21" s="33">
        <f t="shared" si="0"/>
        <v>1</v>
      </c>
      <c r="G21" s="5">
        <f t="shared" si="1"/>
        <v>3</v>
      </c>
      <c r="H21" s="5">
        <v>3</v>
      </c>
      <c r="I21" s="5">
        <v>4</v>
      </c>
      <c r="J21" s="5">
        <v>6</v>
      </c>
      <c r="K21" s="5">
        <v>4</v>
      </c>
      <c r="L21" s="5">
        <v>2</v>
      </c>
      <c r="M21" s="5">
        <v>3</v>
      </c>
      <c r="N21" s="5">
        <f t="shared" si="2"/>
        <v>0.55499999999999994</v>
      </c>
      <c r="O21" s="1">
        <v>0.15</v>
      </c>
      <c r="P21" s="7">
        <v>0.2</v>
      </c>
      <c r="Q21" s="7">
        <v>0</v>
      </c>
      <c r="R21" s="7">
        <v>0.5</v>
      </c>
      <c r="S21" s="7">
        <v>0</v>
      </c>
      <c r="T21" s="7">
        <v>0.3</v>
      </c>
      <c r="U21" s="7">
        <f t="shared" si="3"/>
        <v>1</v>
      </c>
      <c r="V21" s="9">
        <v>20</v>
      </c>
      <c r="W21" s="8">
        <f t="shared" si="4"/>
        <v>3</v>
      </c>
      <c r="X21" s="8">
        <f t="shared" si="5"/>
        <v>0.05</v>
      </c>
      <c r="Y21" s="34">
        <f t="shared" si="6"/>
        <v>2.2950000000000004</v>
      </c>
      <c r="Z21" s="35">
        <f>'Order Composition'!$E$12</f>
        <v>0.55000000000000004</v>
      </c>
      <c r="AA21" s="34">
        <f t="shared" si="7"/>
        <v>1.2622500000000003</v>
      </c>
    </row>
    <row r="22" spans="1:27" x14ac:dyDescent="0.35">
      <c r="A22" s="1" t="s">
        <v>55</v>
      </c>
      <c r="B22" s="2">
        <f t="shared" si="8"/>
        <v>19</v>
      </c>
      <c r="C22" s="17" t="s">
        <v>19</v>
      </c>
      <c r="D22" s="1" t="s">
        <v>21</v>
      </c>
      <c r="E22" s="5">
        <v>3</v>
      </c>
      <c r="F22" s="33">
        <f t="shared" si="0"/>
        <v>1</v>
      </c>
      <c r="G22" s="5">
        <f t="shared" si="1"/>
        <v>3</v>
      </c>
      <c r="H22" s="5">
        <v>3</v>
      </c>
      <c r="I22" s="5">
        <v>4</v>
      </c>
      <c r="J22" s="5">
        <v>6</v>
      </c>
      <c r="K22" s="5">
        <v>4</v>
      </c>
      <c r="L22" s="5">
        <v>2</v>
      </c>
      <c r="M22" s="5">
        <v>3</v>
      </c>
      <c r="N22" s="5">
        <f t="shared" si="2"/>
        <v>0.55499999999999994</v>
      </c>
      <c r="O22" s="1">
        <v>0.15</v>
      </c>
      <c r="P22" s="7">
        <v>0.2</v>
      </c>
      <c r="Q22" s="7">
        <v>0</v>
      </c>
      <c r="R22" s="7">
        <v>0.5</v>
      </c>
      <c r="S22" s="7">
        <v>0</v>
      </c>
      <c r="T22" s="7">
        <v>0.3</v>
      </c>
      <c r="U22" s="7">
        <f t="shared" si="3"/>
        <v>1</v>
      </c>
      <c r="V22" s="9">
        <v>20</v>
      </c>
      <c r="W22" s="8">
        <f t="shared" si="4"/>
        <v>3</v>
      </c>
      <c r="X22" s="8">
        <f t="shared" si="5"/>
        <v>0.05</v>
      </c>
      <c r="Y22" s="34">
        <f t="shared" si="6"/>
        <v>2.2950000000000004</v>
      </c>
      <c r="Z22" s="35">
        <f>'Order Composition'!$E$12</f>
        <v>0.55000000000000004</v>
      </c>
      <c r="AA22" s="34">
        <f t="shared" si="7"/>
        <v>1.2622500000000003</v>
      </c>
    </row>
    <row r="23" spans="1:27" x14ac:dyDescent="0.35">
      <c r="A23" s="1" t="s">
        <v>55</v>
      </c>
      <c r="B23" s="2">
        <f t="shared" si="8"/>
        <v>20</v>
      </c>
      <c r="C23" s="17" t="s">
        <v>19</v>
      </c>
      <c r="D23" s="1" t="s">
        <v>22</v>
      </c>
      <c r="E23" s="5">
        <v>1.5</v>
      </c>
      <c r="F23" s="33">
        <f t="shared" si="0"/>
        <v>1</v>
      </c>
      <c r="G23" s="5">
        <f t="shared" si="1"/>
        <v>1.5</v>
      </c>
      <c r="H23" s="5">
        <v>3</v>
      </c>
      <c r="I23" s="5">
        <v>4</v>
      </c>
      <c r="J23" s="5">
        <v>6</v>
      </c>
      <c r="K23" s="5">
        <v>4</v>
      </c>
      <c r="L23" s="5">
        <v>2</v>
      </c>
      <c r="M23" s="5">
        <v>3</v>
      </c>
      <c r="N23" s="5">
        <f t="shared" si="2"/>
        <v>0.37</v>
      </c>
      <c r="O23" s="1">
        <v>0.1</v>
      </c>
      <c r="P23" s="7">
        <v>0.2</v>
      </c>
      <c r="Q23" s="7">
        <v>0</v>
      </c>
      <c r="R23" s="7">
        <v>0.5</v>
      </c>
      <c r="S23" s="7">
        <v>0</v>
      </c>
      <c r="T23" s="7">
        <v>0.3</v>
      </c>
      <c r="U23" s="7">
        <f t="shared" si="3"/>
        <v>1</v>
      </c>
      <c r="V23" s="9">
        <v>60</v>
      </c>
      <c r="W23" s="8">
        <f t="shared" si="4"/>
        <v>1</v>
      </c>
      <c r="X23" s="8">
        <f t="shared" si="5"/>
        <v>1.6666666666666666E-2</v>
      </c>
      <c r="Y23" s="34">
        <f t="shared" si="6"/>
        <v>1.0799999999999998</v>
      </c>
      <c r="Z23" s="35">
        <f>'Order Composition'!$E$12</f>
        <v>0.55000000000000004</v>
      </c>
      <c r="AA23" s="34">
        <f t="shared" si="7"/>
        <v>0.59399999999999997</v>
      </c>
    </row>
    <row r="24" spans="1:27" x14ac:dyDescent="0.35">
      <c r="A24" s="19" t="s">
        <v>55</v>
      </c>
      <c r="B24" s="20">
        <f t="shared" si="8"/>
        <v>21</v>
      </c>
      <c r="C24" s="21" t="s">
        <v>34</v>
      </c>
      <c r="D24" s="19" t="s">
        <v>25</v>
      </c>
      <c r="E24" s="22">
        <v>1.5</v>
      </c>
      <c r="F24" s="33">
        <f t="shared" si="0"/>
        <v>1</v>
      </c>
      <c r="G24" s="22">
        <f t="shared" si="1"/>
        <v>1.5</v>
      </c>
      <c r="H24" s="5">
        <v>3</v>
      </c>
      <c r="I24" s="5">
        <v>4</v>
      </c>
      <c r="J24" s="5">
        <v>6</v>
      </c>
      <c r="K24" s="5">
        <v>4</v>
      </c>
      <c r="L24" s="5">
        <v>2</v>
      </c>
      <c r="M24" s="5">
        <v>3</v>
      </c>
      <c r="N24" s="5">
        <f t="shared" si="2"/>
        <v>0.4</v>
      </c>
      <c r="O24" s="19">
        <v>0.2</v>
      </c>
      <c r="P24" s="23">
        <v>0</v>
      </c>
      <c r="Q24" s="23">
        <v>0</v>
      </c>
      <c r="R24" s="23">
        <v>0</v>
      </c>
      <c r="S24" s="23">
        <v>1</v>
      </c>
      <c r="T24" s="23">
        <v>0</v>
      </c>
      <c r="U24" s="23">
        <f t="shared" si="3"/>
        <v>1</v>
      </c>
      <c r="V24" s="24">
        <v>120</v>
      </c>
      <c r="W24" s="25">
        <f t="shared" si="4"/>
        <v>0.5</v>
      </c>
      <c r="X24" s="25">
        <f t="shared" si="5"/>
        <v>8.3333333333333332E-3</v>
      </c>
      <c r="Y24" s="34">
        <f t="shared" si="6"/>
        <v>1.0750000000000002</v>
      </c>
      <c r="Z24" s="35">
        <f>'Order Composition'!$F$12</f>
        <v>0.3</v>
      </c>
      <c r="AA24" s="34">
        <f t="shared" si="7"/>
        <v>0.32250000000000006</v>
      </c>
    </row>
    <row r="25" spans="1:27" x14ac:dyDescent="0.35">
      <c r="A25" s="1" t="s">
        <v>55</v>
      </c>
      <c r="B25" s="2">
        <f t="shared" si="8"/>
        <v>22</v>
      </c>
      <c r="C25" s="18" t="s">
        <v>34</v>
      </c>
      <c r="D25" s="1" t="s">
        <v>26</v>
      </c>
      <c r="E25" s="5">
        <v>1.5</v>
      </c>
      <c r="F25" s="33">
        <f t="shared" si="0"/>
        <v>1</v>
      </c>
      <c r="G25" s="5">
        <f t="shared" si="1"/>
        <v>1.5</v>
      </c>
      <c r="H25" s="5">
        <v>3</v>
      </c>
      <c r="I25" s="5">
        <v>4</v>
      </c>
      <c r="J25" s="5">
        <v>6</v>
      </c>
      <c r="K25" s="5">
        <v>4</v>
      </c>
      <c r="L25" s="5">
        <v>2</v>
      </c>
      <c r="M25" s="5">
        <v>3</v>
      </c>
      <c r="N25" s="5">
        <f t="shared" si="2"/>
        <v>0.4</v>
      </c>
      <c r="O25" s="1">
        <v>0.2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f t="shared" si="3"/>
        <v>1</v>
      </c>
      <c r="V25" s="9">
        <v>120</v>
      </c>
      <c r="W25" s="8">
        <f t="shared" si="4"/>
        <v>0.5</v>
      </c>
      <c r="X25" s="8">
        <f t="shared" si="5"/>
        <v>8.3333333333333332E-3</v>
      </c>
      <c r="Y25" s="34">
        <f t="shared" si="6"/>
        <v>1.0750000000000002</v>
      </c>
      <c r="Z25" s="35">
        <f>'Order Composition'!$F$12</f>
        <v>0.3</v>
      </c>
      <c r="AA25" s="34">
        <f t="shared" si="7"/>
        <v>0.32250000000000006</v>
      </c>
    </row>
    <row r="26" spans="1:27" x14ac:dyDescent="0.35">
      <c r="A26" s="1" t="s">
        <v>55</v>
      </c>
      <c r="B26" s="2">
        <f t="shared" si="8"/>
        <v>23</v>
      </c>
      <c r="C26" s="18" t="s">
        <v>34</v>
      </c>
      <c r="D26" s="1" t="s">
        <v>27</v>
      </c>
      <c r="E26" s="5">
        <v>2</v>
      </c>
      <c r="F26" s="33">
        <f t="shared" si="0"/>
        <v>1</v>
      </c>
      <c r="G26" s="5">
        <f t="shared" si="1"/>
        <v>2</v>
      </c>
      <c r="H26" s="5">
        <v>3</v>
      </c>
      <c r="I26" s="5">
        <v>4</v>
      </c>
      <c r="J26" s="5">
        <v>6</v>
      </c>
      <c r="K26" s="5">
        <v>4</v>
      </c>
      <c r="L26" s="5">
        <v>2</v>
      </c>
      <c r="M26" s="5">
        <v>3</v>
      </c>
      <c r="N26" s="5">
        <f t="shared" si="2"/>
        <v>0.48000000000000009</v>
      </c>
      <c r="O26" s="1">
        <v>0.2</v>
      </c>
      <c r="P26" s="7">
        <v>0</v>
      </c>
      <c r="Q26" s="7">
        <v>0</v>
      </c>
      <c r="R26" s="7">
        <v>0.2</v>
      </c>
      <c r="S26" s="7">
        <v>0.8</v>
      </c>
      <c r="T26" s="7">
        <v>0</v>
      </c>
      <c r="U26" s="7">
        <f t="shared" si="3"/>
        <v>1</v>
      </c>
      <c r="V26" s="9">
        <v>60</v>
      </c>
      <c r="W26" s="8">
        <f t="shared" si="4"/>
        <v>1</v>
      </c>
      <c r="X26" s="8">
        <f t="shared" si="5"/>
        <v>1.6666666666666666E-2</v>
      </c>
      <c r="Y26" s="34">
        <f t="shared" si="6"/>
        <v>1.47</v>
      </c>
      <c r="Z26" s="35">
        <f>'Order Composition'!$F$12</f>
        <v>0.3</v>
      </c>
      <c r="AA26" s="34">
        <f t="shared" si="7"/>
        <v>0.441</v>
      </c>
    </row>
    <row r="27" spans="1:27" x14ac:dyDescent="0.35">
      <c r="A27" s="1" t="s">
        <v>55</v>
      </c>
      <c r="B27" s="2">
        <f t="shared" si="8"/>
        <v>24</v>
      </c>
      <c r="C27" s="18" t="s">
        <v>34</v>
      </c>
      <c r="D27" s="1" t="s">
        <v>28</v>
      </c>
      <c r="E27" s="5">
        <v>2</v>
      </c>
      <c r="F27" s="33">
        <f t="shared" si="0"/>
        <v>1</v>
      </c>
      <c r="G27" s="5">
        <f t="shared" si="1"/>
        <v>2</v>
      </c>
      <c r="H27" s="5">
        <v>3</v>
      </c>
      <c r="I27" s="5">
        <v>4</v>
      </c>
      <c r="J27" s="5">
        <v>6</v>
      </c>
      <c r="K27" s="5">
        <v>4</v>
      </c>
      <c r="L27" s="5">
        <v>2</v>
      </c>
      <c r="M27" s="5">
        <v>3</v>
      </c>
      <c r="N27" s="5">
        <f t="shared" si="2"/>
        <v>0.48000000000000009</v>
      </c>
      <c r="O27" s="1">
        <v>0.2</v>
      </c>
      <c r="P27" s="7">
        <v>0</v>
      </c>
      <c r="Q27" s="7">
        <v>0</v>
      </c>
      <c r="R27" s="7">
        <v>0.2</v>
      </c>
      <c r="S27" s="7">
        <v>0.8</v>
      </c>
      <c r="T27" s="7">
        <v>0</v>
      </c>
      <c r="U27" s="7">
        <f t="shared" si="3"/>
        <v>1</v>
      </c>
      <c r="V27" s="9">
        <v>60</v>
      </c>
      <c r="W27" s="8">
        <f t="shared" si="4"/>
        <v>1</v>
      </c>
      <c r="X27" s="8">
        <f t="shared" si="5"/>
        <v>1.6666666666666666E-2</v>
      </c>
      <c r="Y27" s="34">
        <f t="shared" si="6"/>
        <v>1.47</v>
      </c>
      <c r="Z27" s="35">
        <f>'Order Composition'!$F$12</f>
        <v>0.3</v>
      </c>
      <c r="AA27" s="34">
        <f t="shared" si="7"/>
        <v>0.441</v>
      </c>
    </row>
    <row r="28" spans="1:27" x14ac:dyDescent="0.35">
      <c r="A28" s="1" t="s">
        <v>55</v>
      </c>
      <c r="B28" s="2">
        <f t="shared" si="8"/>
        <v>25</v>
      </c>
      <c r="C28" s="18" t="s">
        <v>34</v>
      </c>
      <c r="D28" s="1" t="s">
        <v>29</v>
      </c>
      <c r="E28" s="5">
        <v>1.5</v>
      </c>
      <c r="F28" s="33">
        <f t="shared" si="0"/>
        <v>1</v>
      </c>
      <c r="G28" s="5">
        <f t="shared" si="1"/>
        <v>1.5</v>
      </c>
      <c r="H28" s="5">
        <v>3</v>
      </c>
      <c r="I28" s="5">
        <v>4</v>
      </c>
      <c r="J28" s="5">
        <v>6</v>
      </c>
      <c r="K28" s="5">
        <v>4</v>
      </c>
      <c r="L28" s="5">
        <v>2</v>
      </c>
      <c r="M28" s="5">
        <v>3</v>
      </c>
      <c r="N28" s="5">
        <f t="shared" si="2"/>
        <v>0.4</v>
      </c>
      <c r="O28" s="1">
        <v>0.2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f t="shared" si="3"/>
        <v>1</v>
      </c>
      <c r="V28" s="9">
        <v>40</v>
      </c>
      <c r="W28" s="8">
        <f t="shared" si="4"/>
        <v>1.5</v>
      </c>
      <c r="X28" s="8">
        <f t="shared" si="5"/>
        <v>2.5000000000000001E-2</v>
      </c>
      <c r="Y28" s="34">
        <f t="shared" si="6"/>
        <v>1.0250000000000001</v>
      </c>
      <c r="Z28" s="35">
        <f>'Order Composition'!$F$12</f>
        <v>0.3</v>
      </c>
      <c r="AA28" s="34">
        <f t="shared" si="7"/>
        <v>0.30750000000000005</v>
      </c>
    </row>
    <row r="29" spans="1:27" x14ac:dyDescent="0.35">
      <c r="A29" s="26" t="s">
        <v>55</v>
      </c>
      <c r="B29" s="27">
        <f t="shared" si="8"/>
        <v>26</v>
      </c>
      <c r="C29" s="28" t="s">
        <v>34</v>
      </c>
      <c r="D29" s="26" t="s">
        <v>30</v>
      </c>
      <c r="E29" s="29">
        <v>1.5</v>
      </c>
      <c r="F29" s="33">
        <f t="shared" si="0"/>
        <v>1</v>
      </c>
      <c r="G29" s="29">
        <f t="shared" si="1"/>
        <v>1.5</v>
      </c>
      <c r="H29" s="5">
        <v>3</v>
      </c>
      <c r="I29" s="5">
        <v>4</v>
      </c>
      <c r="J29" s="5">
        <v>6</v>
      </c>
      <c r="K29" s="5">
        <v>4</v>
      </c>
      <c r="L29" s="5">
        <v>2</v>
      </c>
      <c r="M29" s="5">
        <v>3</v>
      </c>
      <c r="N29" s="5">
        <f t="shared" si="2"/>
        <v>0.44000000000000006</v>
      </c>
      <c r="O29" s="26">
        <v>0.2</v>
      </c>
      <c r="P29" s="30">
        <v>0</v>
      </c>
      <c r="Q29" s="30">
        <v>0</v>
      </c>
      <c r="R29" s="30">
        <v>0.1</v>
      </c>
      <c r="S29" s="30">
        <v>0.9</v>
      </c>
      <c r="T29" s="30">
        <v>0</v>
      </c>
      <c r="U29" s="30">
        <f t="shared" si="3"/>
        <v>1</v>
      </c>
      <c r="V29" s="31">
        <v>40</v>
      </c>
      <c r="W29" s="32">
        <f t="shared" si="4"/>
        <v>1.5</v>
      </c>
      <c r="X29" s="32">
        <f t="shared" si="5"/>
        <v>2.5000000000000001E-2</v>
      </c>
      <c r="Y29" s="34">
        <f t="shared" si="6"/>
        <v>0.9850000000000001</v>
      </c>
      <c r="Z29" s="35">
        <f>'Order Composition'!$F$12</f>
        <v>0.3</v>
      </c>
      <c r="AA29" s="34">
        <f t="shared" si="7"/>
        <v>0.29550000000000004</v>
      </c>
    </row>
    <row r="30" spans="1:27" x14ac:dyDescent="0.35">
      <c r="A30" s="1" t="s">
        <v>46</v>
      </c>
      <c r="B30" s="2">
        <v>1</v>
      </c>
      <c r="C30" s="15" t="s">
        <v>3</v>
      </c>
      <c r="D30" s="1" t="s">
        <v>4</v>
      </c>
      <c r="E30" s="5">
        <v>3</v>
      </c>
      <c r="F30" s="33">
        <f>H30/$H$4*0.4</f>
        <v>1.3333333333333335</v>
      </c>
      <c r="G30" s="5">
        <f>E30*F30</f>
        <v>4</v>
      </c>
      <c r="H30" s="5">
        <f>COGS!$I$3</f>
        <v>10</v>
      </c>
      <c r="I30" s="5">
        <f>COGS!$C$3</f>
        <v>9.6199999999999992</v>
      </c>
      <c r="J30" s="5">
        <f>COGS!$D$3</f>
        <v>14.79</v>
      </c>
      <c r="K30" s="5">
        <f>COGS!$E$3</f>
        <v>14.44</v>
      </c>
      <c r="L30" s="5">
        <f>COGS!$F$3</f>
        <v>8.6999999999999993</v>
      </c>
      <c r="M30" s="5">
        <f>COGS!$G$3</f>
        <v>8.0399999999999991</v>
      </c>
      <c r="N30" s="5">
        <f t="shared" si="2"/>
        <v>2.7600000000000002</v>
      </c>
      <c r="O30" s="1">
        <v>0.2</v>
      </c>
      <c r="P30" s="7">
        <v>0</v>
      </c>
      <c r="Q30" s="7">
        <v>0</v>
      </c>
      <c r="R30" s="7">
        <v>0.9</v>
      </c>
      <c r="S30" s="7">
        <v>0</v>
      </c>
      <c r="T30" s="7">
        <v>0.1</v>
      </c>
      <c r="U30" s="7">
        <f>SUM(P30:T30)</f>
        <v>1</v>
      </c>
      <c r="V30" s="9">
        <v>20</v>
      </c>
      <c r="W30" s="8">
        <f>60/V30</f>
        <v>3</v>
      </c>
      <c r="X30" s="8">
        <f>W30/60</f>
        <v>0.05</v>
      </c>
      <c r="Y30" s="34">
        <f>G30-N30-X30*H30</f>
        <v>0.73999999999999977</v>
      </c>
      <c r="Z30" s="35">
        <f>'Order Composition'!$B17</f>
        <v>0.3</v>
      </c>
      <c r="AA30" s="34">
        <f t="shared" si="7"/>
        <v>0.22199999999999992</v>
      </c>
    </row>
    <row r="31" spans="1:27" x14ac:dyDescent="0.35">
      <c r="A31" s="1" t="s">
        <v>46</v>
      </c>
      <c r="B31" s="2">
        <v>2</v>
      </c>
      <c r="C31" s="15" t="s">
        <v>3</v>
      </c>
      <c r="D31" s="1" t="s">
        <v>5</v>
      </c>
      <c r="E31" s="5">
        <v>3</v>
      </c>
      <c r="F31" s="33">
        <f t="shared" ref="F31:F94" si="9">H31/$H$4*0.4</f>
        <v>1.3333333333333335</v>
      </c>
      <c r="G31" s="5">
        <f t="shared" ref="G31:G55" si="10">E31*F31</f>
        <v>4</v>
      </c>
      <c r="H31" s="5">
        <f>COGS!$I$3</f>
        <v>10</v>
      </c>
      <c r="I31" s="5">
        <f>COGS!$C$3</f>
        <v>9.6199999999999992</v>
      </c>
      <c r="J31" s="5">
        <f>COGS!$D$3</f>
        <v>14.79</v>
      </c>
      <c r="K31" s="5">
        <f>COGS!$E$3</f>
        <v>14.44</v>
      </c>
      <c r="L31" s="5">
        <f>COGS!$F$3</f>
        <v>8.6999999999999993</v>
      </c>
      <c r="M31" s="5">
        <f>COGS!$G$3</f>
        <v>8.0399999999999991</v>
      </c>
      <c r="N31" s="5">
        <f t="shared" si="2"/>
        <v>2.774</v>
      </c>
      <c r="O31" s="1">
        <v>0.2</v>
      </c>
      <c r="P31" s="7">
        <v>0</v>
      </c>
      <c r="Q31" s="7">
        <v>0.2</v>
      </c>
      <c r="R31" s="7">
        <v>0.7</v>
      </c>
      <c r="S31" s="7">
        <v>0</v>
      </c>
      <c r="T31" s="7">
        <v>0.1</v>
      </c>
      <c r="U31" s="7">
        <f t="shared" ref="U31:U55" si="11">SUM(P31:T31)</f>
        <v>0.99999999999999989</v>
      </c>
      <c r="V31" s="9">
        <v>20</v>
      </c>
      <c r="W31" s="8">
        <f t="shared" ref="W31:W55" si="12">60/V31</f>
        <v>3</v>
      </c>
      <c r="X31" s="8">
        <f t="shared" ref="X31:X55" si="13">W31/60</f>
        <v>0.05</v>
      </c>
      <c r="Y31" s="34">
        <f t="shared" si="6"/>
        <v>0.72599999999999998</v>
      </c>
      <c r="Z31" s="35">
        <f>'Order Composition'!$B18</f>
        <v>0.3</v>
      </c>
      <c r="AA31" s="34">
        <f t="shared" si="7"/>
        <v>0.21779999999999999</v>
      </c>
    </row>
    <row r="32" spans="1:27" x14ac:dyDescent="0.35">
      <c r="A32" s="1" t="s">
        <v>46</v>
      </c>
      <c r="B32" s="2">
        <v>3</v>
      </c>
      <c r="C32" s="15" t="s">
        <v>3</v>
      </c>
      <c r="D32" s="1" t="s">
        <v>6</v>
      </c>
      <c r="E32" s="5">
        <v>3</v>
      </c>
      <c r="F32" s="33">
        <f t="shared" si="9"/>
        <v>1.3333333333333335</v>
      </c>
      <c r="G32" s="5">
        <f t="shared" si="10"/>
        <v>4</v>
      </c>
      <c r="H32" s="5">
        <f>COGS!$I$3</f>
        <v>10</v>
      </c>
      <c r="I32" s="5">
        <f>COGS!$C$3</f>
        <v>9.6199999999999992</v>
      </c>
      <c r="J32" s="5">
        <f>COGS!$D$3</f>
        <v>14.79</v>
      </c>
      <c r="K32" s="5">
        <f>COGS!$E$3</f>
        <v>14.44</v>
      </c>
      <c r="L32" s="5">
        <f>COGS!$F$3</f>
        <v>8.6999999999999993</v>
      </c>
      <c r="M32" s="5">
        <f>COGS!$G$3</f>
        <v>8.0399999999999991</v>
      </c>
      <c r="N32" s="5">
        <f t="shared" si="2"/>
        <v>2.7949999999999999</v>
      </c>
      <c r="O32" s="1">
        <v>0.2</v>
      </c>
      <c r="P32" s="7">
        <v>0</v>
      </c>
      <c r="Q32" s="7">
        <v>0.5</v>
      </c>
      <c r="R32" s="7">
        <v>0.4</v>
      </c>
      <c r="S32" s="7">
        <v>0</v>
      </c>
      <c r="T32" s="7">
        <v>0.1</v>
      </c>
      <c r="U32" s="7">
        <f t="shared" si="11"/>
        <v>1</v>
      </c>
      <c r="V32" s="9">
        <v>20</v>
      </c>
      <c r="W32" s="8">
        <f t="shared" si="12"/>
        <v>3</v>
      </c>
      <c r="X32" s="8">
        <f t="shared" si="13"/>
        <v>0.05</v>
      </c>
      <c r="Y32" s="34">
        <f t="shared" si="6"/>
        <v>0.70500000000000007</v>
      </c>
      <c r="Z32" s="35">
        <f>'Order Composition'!$B19</f>
        <v>0.3</v>
      </c>
      <c r="AA32" s="34">
        <f t="shared" si="7"/>
        <v>0.21150000000000002</v>
      </c>
    </row>
    <row r="33" spans="1:27" x14ac:dyDescent="0.35">
      <c r="A33" s="1" t="s">
        <v>46</v>
      </c>
      <c r="B33" s="2">
        <v>4</v>
      </c>
      <c r="C33" s="15" t="s">
        <v>3</v>
      </c>
      <c r="D33" s="1" t="s">
        <v>7</v>
      </c>
      <c r="E33" s="5">
        <v>2</v>
      </c>
      <c r="F33" s="33">
        <f t="shared" si="9"/>
        <v>1.3333333333333335</v>
      </c>
      <c r="G33" s="5">
        <f t="shared" si="10"/>
        <v>2.666666666666667</v>
      </c>
      <c r="H33" s="5">
        <f>COGS!$I$3</f>
        <v>10</v>
      </c>
      <c r="I33" s="5">
        <f>COGS!$C$3</f>
        <v>9.6199999999999992</v>
      </c>
      <c r="J33" s="5">
        <f>COGS!$D$3</f>
        <v>14.79</v>
      </c>
      <c r="K33" s="5">
        <f>COGS!$E$3</f>
        <v>14.44</v>
      </c>
      <c r="L33" s="5">
        <f>COGS!$F$3</f>
        <v>8.6999999999999993</v>
      </c>
      <c r="M33" s="5">
        <f>COGS!$G$3</f>
        <v>8.0399999999999991</v>
      </c>
      <c r="N33" s="5">
        <f t="shared" si="2"/>
        <v>2.1648000000000001</v>
      </c>
      <c r="O33" s="1">
        <v>0.2</v>
      </c>
      <c r="P33" s="7">
        <v>0.1</v>
      </c>
      <c r="Q33" s="7">
        <v>0</v>
      </c>
      <c r="R33" s="7">
        <v>0.4</v>
      </c>
      <c r="S33" s="7">
        <v>0.1</v>
      </c>
      <c r="T33" s="7">
        <v>0.4</v>
      </c>
      <c r="U33" s="7">
        <f t="shared" si="11"/>
        <v>1</v>
      </c>
      <c r="V33" s="9">
        <v>60</v>
      </c>
      <c r="W33" s="8">
        <f t="shared" si="12"/>
        <v>1</v>
      </c>
      <c r="X33" s="8">
        <f t="shared" si="13"/>
        <v>1.6666666666666666E-2</v>
      </c>
      <c r="Y33" s="34">
        <f t="shared" si="6"/>
        <v>0.33520000000000028</v>
      </c>
      <c r="Z33" s="35">
        <f>'Order Composition'!$B20</f>
        <v>0.3</v>
      </c>
      <c r="AA33" s="34">
        <f t="shared" si="7"/>
        <v>0.10056000000000008</v>
      </c>
    </row>
    <row r="34" spans="1:27" x14ac:dyDescent="0.35">
      <c r="A34" s="1" t="s">
        <v>46</v>
      </c>
      <c r="B34" s="2">
        <v>5</v>
      </c>
      <c r="C34" s="15" t="s">
        <v>3</v>
      </c>
      <c r="D34" s="1" t="s">
        <v>8</v>
      </c>
      <c r="E34" s="5">
        <v>2</v>
      </c>
      <c r="F34" s="33">
        <f t="shared" si="9"/>
        <v>1.3333333333333335</v>
      </c>
      <c r="G34" s="5">
        <f t="shared" si="10"/>
        <v>2.666666666666667</v>
      </c>
      <c r="H34" s="5">
        <f>COGS!$I$3</f>
        <v>10</v>
      </c>
      <c r="I34" s="5">
        <f>COGS!$C$3</f>
        <v>9.6199999999999992</v>
      </c>
      <c r="J34" s="5">
        <f>COGS!$D$3</f>
        <v>14.79</v>
      </c>
      <c r="K34" s="5">
        <f>COGS!$E$3</f>
        <v>14.44</v>
      </c>
      <c r="L34" s="5">
        <f>COGS!$F$3</f>
        <v>8.6999999999999993</v>
      </c>
      <c r="M34" s="5">
        <f>COGS!$G$3</f>
        <v>8.0399999999999991</v>
      </c>
      <c r="N34" s="5">
        <f t="shared" si="2"/>
        <v>2.3067999999999995</v>
      </c>
      <c r="O34" s="1">
        <v>0.2</v>
      </c>
      <c r="P34" s="7">
        <v>0.1</v>
      </c>
      <c r="Q34" s="7">
        <v>0.2</v>
      </c>
      <c r="R34" s="7">
        <v>0.3</v>
      </c>
      <c r="S34" s="7">
        <v>0.1</v>
      </c>
      <c r="T34" s="7">
        <v>0.3</v>
      </c>
      <c r="U34" s="7">
        <f t="shared" si="11"/>
        <v>1</v>
      </c>
      <c r="V34" s="9">
        <v>60</v>
      </c>
      <c r="W34" s="8">
        <f t="shared" si="12"/>
        <v>1</v>
      </c>
      <c r="X34" s="8">
        <f t="shared" si="13"/>
        <v>1.6666666666666666E-2</v>
      </c>
      <c r="Y34" s="34">
        <f t="shared" si="6"/>
        <v>0.19320000000000079</v>
      </c>
      <c r="Z34" s="35">
        <f>'Order Composition'!$B21</f>
        <v>0.3</v>
      </c>
      <c r="AA34" s="34">
        <f t="shared" si="7"/>
        <v>5.7960000000000234E-2</v>
      </c>
    </row>
    <row r="35" spans="1:27" x14ac:dyDescent="0.35">
      <c r="A35" s="1" t="s">
        <v>46</v>
      </c>
      <c r="B35" s="2">
        <v>6</v>
      </c>
      <c r="C35" s="15" t="s">
        <v>3</v>
      </c>
      <c r="D35" s="1" t="s">
        <v>23</v>
      </c>
      <c r="E35" s="5">
        <v>1</v>
      </c>
      <c r="F35" s="33">
        <f t="shared" si="9"/>
        <v>1.3333333333333335</v>
      </c>
      <c r="G35" s="5">
        <f t="shared" si="10"/>
        <v>1.3333333333333335</v>
      </c>
      <c r="H35" s="5">
        <f>COGS!$I$3</f>
        <v>10</v>
      </c>
      <c r="I35" s="5">
        <f>COGS!$C$3</f>
        <v>9.6199999999999992</v>
      </c>
      <c r="J35" s="5">
        <f>COGS!$D$3</f>
        <v>14.79</v>
      </c>
      <c r="K35" s="5">
        <f>COGS!$E$3</f>
        <v>14.44</v>
      </c>
      <c r="L35" s="5">
        <f>COGS!$F$3</f>
        <v>8.6999999999999993</v>
      </c>
      <c r="M35" s="5">
        <f>COGS!$G$3</f>
        <v>8.0399999999999991</v>
      </c>
      <c r="N35" s="5">
        <f t="shared" si="2"/>
        <v>1.3031000000000001</v>
      </c>
      <c r="O35" s="1">
        <v>0.1</v>
      </c>
      <c r="P35" s="7">
        <v>0.1</v>
      </c>
      <c r="Q35" s="7">
        <v>0</v>
      </c>
      <c r="R35" s="7">
        <v>0.75</v>
      </c>
      <c r="S35" s="7">
        <v>0.05</v>
      </c>
      <c r="T35" s="7">
        <v>0.1</v>
      </c>
      <c r="U35" s="7">
        <f t="shared" si="11"/>
        <v>1</v>
      </c>
      <c r="V35" s="9">
        <v>30</v>
      </c>
      <c r="W35" s="8">
        <f t="shared" si="12"/>
        <v>2</v>
      </c>
      <c r="X35" s="8">
        <f t="shared" si="13"/>
        <v>3.3333333333333333E-2</v>
      </c>
      <c r="Y35" s="34">
        <f t="shared" si="6"/>
        <v>-0.30309999999999998</v>
      </c>
      <c r="Z35" s="35">
        <f>'Order Composition'!$B22</f>
        <v>0.3</v>
      </c>
      <c r="AA35" s="34">
        <f t="shared" si="7"/>
        <v>-9.0929999999999997E-2</v>
      </c>
    </row>
    <row r="36" spans="1:27" x14ac:dyDescent="0.35">
      <c r="A36" s="1" t="s">
        <v>46</v>
      </c>
      <c r="B36" s="2">
        <v>7</v>
      </c>
      <c r="C36" s="15" t="s">
        <v>3</v>
      </c>
      <c r="D36" s="1" t="s">
        <v>24</v>
      </c>
      <c r="E36" s="5">
        <v>1</v>
      </c>
      <c r="F36" s="33">
        <f t="shared" si="9"/>
        <v>1.3333333333333335</v>
      </c>
      <c r="G36" s="5">
        <f t="shared" si="10"/>
        <v>1.3333333333333335</v>
      </c>
      <c r="H36" s="5">
        <f>COGS!$I$3</f>
        <v>10</v>
      </c>
      <c r="I36" s="5">
        <f>COGS!$C$3</f>
        <v>9.6199999999999992</v>
      </c>
      <c r="J36" s="5">
        <f>COGS!$D$3</f>
        <v>14.79</v>
      </c>
      <c r="K36" s="5">
        <f>COGS!$E$3</f>
        <v>14.44</v>
      </c>
      <c r="L36" s="5">
        <f>COGS!$F$3</f>
        <v>8.6999999999999993</v>
      </c>
      <c r="M36" s="5">
        <f>COGS!$G$3</f>
        <v>8.0399999999999991</v>
      </c>
      <c r="N36" s="5">
        <f t="shared" si="2"/>
        <v>1.3206</v>
      </c>
      <c r="O36" s="1">
        <v>0.1</v>
      </c>
      <c r="P36" s="7">
        <v>0.1</v>
      </c>
      <c r="Q36" s="7">
        <v>0.5</v>
      </c>
      <c r="R36" s="7">
        <v>0.25</v>
      </c>
      <c r="S36" s="7">
        <v>0.05</v>
      </c>
      <c r="T36" s="7">
        <v>0.1</v>
      </c>
      <c r="U36" s="7">
        <f t="shared" si="11"/>
        <v>1</v>
      </c>
      <c r="V36" s="9">
        <v>30</v>
      </c>
      <c r="W36" s="8">
        <f t="shared" si="12"/>
        <v>2</v>
      </c>
      <c r="X36" s="8">
        <f t="shared" si="13"/>
        <v>3.3333333333333333E-2</v>
      </c>
      <c r="Y36" s="34">
        <f t="shared" si="6"/>
        <v>-0.32059999999999983</v>
      </c>
      <c r="Z36" s="35">
        <f>'Order Composition'!$B23</f>
        <v>0.3</v>
      </c>
      <c r="AA36" s="34">
        <f t="shared" si="7"/>
        <v>-9.6179999999999946E-2</v>
      </c>
    </row>
    <row r="37" spans="1:27" x14ac:dyDescent="0.35">
      <c r="A37" s="1" t="s">
        <v>46</v>
      </c>
      <c r="B37" s="2">
        <v>8</v>
      </c>
      <c r="C37" s="16" t="s">
        <v>9</v>
      </c>
      <c r="D37" s="1" t="s">
        <v>10</v>
      </c>
      <c r="E37" s="5">
        <v>3</v>
      </c>
      <c r="F37" s="33">
        <f t="shared" si="9"/>
        <v>1.3333333333333335</v>
      </c>
      <c r="G37" s="5">
        <f t="shared" si="10"/>
        <v>4</v>
      </c>
      <c r="H37" s="5">
        <f>COGS!$I$3</f>
        <v>10</v>
      </c>
      <c r="I37" s="5">
        <f>COGS!$C$3</f>
        <v>9.6199999999999992</v>
      </c>
      <c r="J37" s="5">
        <f>COGS!$D$3</f>
        <v>14.79</v>
      </c>
      <c r="K37" s="5">
        <f>COGS!$E$3</f>
        <v>14.44</v>
      </c>
      <c r="L37" s="5">
        <f>COGS!$F$3</f>
        <v>8.6999999999999993</v>
      </c>
      <c r="M37" s="5">
        <f>COGS!$G$3</f>
        <v>8.0399999999999991</v>
      </c>
      <c r="N37" s="5">
        <f t="shared" si="2"/>
        <v>2.6062000000000003</v>
      </c>
      <c r="O37" s="1">
        <v>0.2</v>
      </c>
      <c r="P37" s="7">
        <v>0.1</v>
      </c>
      <c r="Q37" s="7">
        <v>0</v>
      </c>
      <c r="R37" s="7">
        <v>0.75</v>
      </c>
      <c r="S37" s="7">
        <v>0.05</v>
      </c>
      <c r="T37" s="7">
        <v>0.1</v>
      </c>
      <c r="U37" s="7">
        <f t="shared" si="11"/>
        <v>1</v>
      </c>
      <c r="V37" s="9">
        <v>15</v>
      </c>
      <c r="W37" s="8">
        <f t="shared" si="12"/>
        <v>4</v>
      </c>
      <c r="X37" s="8">
        <f t="shared" si="13"/>
        <v>6.6666666666666666E-2</v>
      </c>
      <c r="Y37" s="34">
        <f t="shared" si="6"/>
        <v>0.72713333333333308</v>
      </c>
      <c r="Z37" s="35">
        <f>'Order Composition'!$B24</f>
        <v>0.55000000000000004</v>
      </c>
      <c r="AA37" s="34">
        <f t="shared" si="7"/>
        <v>0.39992333333333324</v>
      </c>
    </row>
    <row r="38" spans="1:27" x14ac:dyDescent="0.35">
      <c r="A38" s="1" t="s">
        <v>46</v>
      </c>
      <c r="B38" s="2">
        <v>9</v>
      </c>
      <c r="C38" s="16" t="s">
        <v>9</v>
      </c>
      <c r="D38" s="1" t="s">
        <v>11</v>
      </c>
      <c r="E38" s="5">
        <v>3</v>
      </c>
      <c r="F38" s="33">
        <f t="shared" si="9"/>
        <v>1.3333333333333335</v>
      </c>
      <c r="G38" s="5">
        <f t="shared" si="10"/>
        <v>4</v>
      </c>
      <c r="H38" s="5">
        <f>COGS!$I$3</f>
        <v>10</v>
      </c>
      <c r="I38" s="5">
        <f>COGS!$C$3</f>
        <v>9.6199999999999992</v>
      </c>
      <c r="J38" s="5">
        <f>COGS!$D$3</f>
        <v>14.79</v>
      </c>
      <c r="K38" s="5">
        <f>COGS!$E$3</f>
        <v>14.44</v>
      </c>
      <c r="L38" s="5">
        <f>COGS!$F$3</f>
        <v>8.6999999999999993</v>
      </c>
      <c r="M38" s="5">
        <f>COGS!$G$3</f>
        <v>8.0399999999999991</v>
      </c>
      <c r="N38" s="5">
        <f t="shared" si="2"/>
        <v>3.6200999999999999</v>
      </c>
      <c r="O38" s="1">
        <v>0.3</v>
      </c>
      <c r="P38" s="7">
        <v>0.3</v>
      </c>
      <c r="Q38" s="7">
        <v>0</v>
      </c>
      <c r="R38" s="7">
        <v>0.55000000000000004</v>
      </c>
      <c r="S38" s="7">
        <v>0.05</v>
      </c>
      <c r="T38" s="7">
        <v>0.1</v>
      </c>
      <c r="U38" s="7">
        <f t="shared" si="11"/>
        <v>1.0000000000000002</v>
      </c>
      <c r="V38" s="9">
        <v>15</v>
      </c>
      <c r="W38" s="8">
        <f t="shared" si="12"/>
        <v>4</v>
      </c>
      <c r="X38" s="8">
        <f t="shared" si="13"/>
        <v>6.6666666666666666E-2</v>
      </c>
      <c r="Y38" s="34">
        <f t="shared" si="6"/>
        <v>-0.2867666666666665</v>
      </c>
      <c r="Z38" s="35">
        <f>'Order Composition'!$B25</f>
        <v>0.55000000000000004</v>
      </c>
      <c r="AA38" s="34">
        <f t="shared" si="7"/>
        <v>-0.15772166666666659</v>
      </c>
    </row>
    <row r="39" spans="1:27" x14ac:dyDescent="0.35">
      <c r="A39" s="1" t="s">
        <v>46</v>
      </c>
      <c r="B39" s="2">
        <v>10</v>
      </c>
      <c r="C39" s="16" t="s">
        <v>9</v>
      </c>
      <c r="D39" s="1" t="s">
        <v>12</v>
      </c>
      <c r="E39" s="5">
        <v>3</v>
      </c>
      <c r="F39" s="33">
        <f t="shared" si="9"/>
        <v>1.3333333333333335</v>
      </c>
      <c r="G39" s="5">
        <f t="shared" si="10"/>
        <v>4</v>
      </c>
      <c r="H39" s="5">
        <f>COGS!$I$3</f>
        <v>10</v>
      </c>
      <c r="I39" s="5">
        <f>COGS!$C$3</f>
        <v>9.6199999999999992</v>
      </c>
      <c r="J39" s="5">
        <f>COGS!$D$3</f>
        <v>14.79</v>
      </c>
      <c r="K39" s="5">
        <f>COGS!$E$3</f>
        <v>14.44</v>
      </c>
      <c r="L39" s="5">
        <f>COGS!$F$3</f>
        <v>8.6999999999999993</v>
      </c>
      <c r="M39" s="5">
        <f>COGS!$G$3</f>
        <v>8.0399999999999991</v>
      </c>
      <c r="N39" s="5">
        <f t="shared" si="2"/>
        <v>3.9355500000000001</v>
      </c>
      <c r="O39" s="1">
        <v>0.3</v>
      </c>
      <c r="P39" s="7">
        <v>0.1</v>
      </c>
      <c r="Q39" s="7">
        <v>0.25</v>
      </c>
      <c r="R39" s="7">
        <v>0.5</v>
      </c>
      <c r="S39" s="7">
        <v>0.05</v>
      </c>
      <c r="T39" s="7">
        <v>0.1</v>
      </c>
      <c r="U39" s="7">
        <f t="shared" si="11"/>
        <v>1</v>
      </c>
      <c r="V39" s="9">
        <v>15</v>
      </c>
      <c r="W39" s="8">
        <f t="shared" si="12"/>
        <v>4</v>
      </c>
      <c r="X39" s="8">
        <f t="shared" si="13"/>
        <v>6.6666666666666666E-2</v>
      </c>
      <c r="Y39" s="34">
        <f t="shared" si="6"/>
        <v>-0.60221666666666673</v>
      </c>
      <c r="Z39" s="35">
        <f>'Order Composition'!$B26</f>
        <v>0.55000000000000004</v>
      </c>
      <c r="AA39" s="34">
        <f t="shared" si="7"/>
        <v>-0.33121916666666673</v>
      </c>
    </row>
    <row r="40" spans="1:27" x14ac:dyDescent="0.35">
      <c r="A40" s="1" t="s">
        <v>46</v>
      </c>
      <c r="B40" s="2">
        <v>11</v>
      </c>
      <c r="C40" s="16" t="s">
        <v>9</v>
      </c>
      <c r="D40" s="1" t="s">
        <v>13</v>
      </c>
      <c r="E40" s="5">
        <v>3</v>
      </c>
      <c r="F40" s="33">
        <f t="shared" si="9"/>
        <v>1.3333333333333335</v>
      </c>
      <c r="G40" s="5">
        <f t="shared" si="10"/>
        <v>4</v>
      </c>
      <c r="H40" s="5">
        <f>COGS!$I$3</f>
        <v>10</v>
      </c>
      <c r="I40" s="5">
        <f>COGS!$C$3</f>
        <v>9.6199999999999992</v>
      </c>
      <c r="J40" s="5">
        <f>COGS!$D$3</f>
        <v>14.79</v>
      </c>
      <c r="K40" s="5">
        <f>COGS!$E$3</f>
        <v>14.44</v>
      </c>
      <c r="L40" s="5">
        <f>COGS!$F$3</f>
        <v>8.6999999999999993</v>
      </c>
      <c r="M40" s="5">
        <f>COGS!$G$3</f>
        <v>8.0399999999999991</v>
      </c>
      <c r="N40" s="5">
        <f t="shared" si="2"/>
        <v>2.5378000000000003</v>
      </c>
      <c r="O40" s="1">
        <v>0.2</v>
      </c>
      <c r="P40" s="7">
        <v>0.2</v>
      </c>
      <c r="Q40" s="7">
        <v>0.4</v>
      </c>
      <c r="R40" s="7">
        <v>0.25</v>
      </c>
      <c r="S40" s="7">
        <v>0.05</v>
      </c>
      <c r="T40" s="7">
        <v>0.1</v>
      </c>
      <c r="U40" s="7">
        <f t="shared" si="11"/>
        <v>1.0000000000000002</v>
      </c>
      <c r="V40" s="9">
        <v>10</v>
      </c>
      <c r="W40" s="8">
        <f t="shared" si="12"/>
        <v>6</v>
      </c>
      <c r="X40" s="8">
        <f t="shared" si="13"/>
        <v>0.1</v>
      </c>
      <c r="Y40" s="34">
        <f t="shared" si="6"/>
        <v>0.46219999999999972</v>
      </c>
      <c r="Z40" s="35">
        <f>'Order Composition'!$B27</f>
        <v>0.55000000000000004</v>
      </c>
      <c r="AA40" s="34">
        <f t="shared" si="7"/>
        <v>0.25420999999999988</v>
      </c>
    </row>
    <row r="41" spans="1:27" x14ac:dyDescent="0.35">
      <c r="A41" s="1" t="s">
        <v>46</v>
      </c>
      <c r="B41" s="2">
        <v>12</v>
      </c>
      <c r="C41" s="16" t="s">
        <v>9</v>
      </c>
      <c r="D41" s="1" t="s">
        <v>14</v>
      </c>
      <c r="E41" s="5">
        <v>4</v>
      </c>
      <c r="F41" s="33">
        <f t="shared" si="9"/>
        <v>1.3333333333333335</v>
      </c>
      <c r="G41" s="5">
        <f t="shared" si="10"/>
        <v>5.3333333333333339</v>
      </c>
      <c r="H41" s="5">
        <f>COGS!$I$3</f>
        <v>10</v>
      </c>
      <c r="I41" s="5">
        <f>COGS!$C$3</f>
        <v>9.6199999999999992</v>
      </c>
      <c r="J41" s="5">
        <f>COGS!$D$3</f>
        <v>14.79</v>
      </c>
      <c r="K41" s="5">
        <f>COGS!$E$3</f>
        <v>14.44</v>
      </c>
      <c r="L41" s="5">
        <f>COGS!$F$3</f>
        <v>8.6999999999999993</v>
      </c>
      <c r="M41" s="5">
        <f>COGS!$G$3</f>
        <v>8.0399999999999991</v>
      </c>
      <c r="N41" s="5">
        <f t="shared" si="2"/>
        <v>3.8276999999999992</v>
      </c>
      <c r="O41" s="1">
        <v>0.3</v>
      </c>
      <c r="P41" s="7">
        <v>0.2</v>
      </c>
      <c r="Q41" s="7">
        <v>0.6</v>
      </c>
      <c r="R41" s="7">
        <v>0.05</v>
      </c>
      <c r="S41" s="7">
        <v>0.05</v>
      </c>
      <c r="T41" s="7">
        <v>0.1</v>
      </c>
      <c r="U41" s="7">
        <f t="shared" si="11"/>
        <v>1.0000000000000002</v>
      </c>
      <c r="V41" s="9">
        <v>10</v>
      </c>
      <c r="W41" s="8">
        <f t="shared" si="12"/>
        <v>6</v>
      </c>
      <c r="X41" s="8">
        <f t="shared" si="13"/>
        <v>0.1</v>
      </c>
      <c r="Y41" s="34">
        <f t="shared" si="6"/>
        <v>0.50563333333333471</v>
      </c>
      <c r="Z41" s="35">
        <f>'Order Composition'!$B28</f>
        <v>0.55000000000000004</v>
      </c>
      <c r="AA41" s="34">
        <f t="shared" si="7"/>
        <v>0.27809833333333411</v>
      </c>
    </row>
    <row r="42" spans="1:27" x14ac:dyDescent="0.35">
      <c r="A42" s="1" t="s">
        <v>46</v>
      </c>
      <c r="B42" s="2">
        <v>13</v>
      </c>
      <c r="C42" s="16" t="s">
        <v>9</v>
      </c>
      <c r="D42" s="1" t="s">
        <v>15</v>
      </c>
      <c r="E42" s="5">
        <v>4</v>
      </c>
      <c r="F42" s="33">
        <f t="shared" si="9"/>
        <v>1.3333333333333335</v>
      </c>
      <c r="G42" s="5">
        <f t="shared" si="10"/>
        <v>5.3333333333333339</v>
      </c>
      <c r="H42" s="5">
        <f>COGS!$I$3</f>
        <v>10</v>
      </c>
      <c r="I42" s="5">
        <f>COGS!$C$3</f>
        <v>9.6199999999999992</v>
      </c>
      <c r="J42" s="5">
        <f>COGS!$D$3</f>
        <v>14.79</v>
      </c>
      <c r="K42" s="5">
        <f>COGS!$E$3</f>
        <v>14.44</v>
      </c>
      <c r="L42" s="5">
        <f>COGS!$F$3</f>
        <v>8.6999999999999993</v>
      </c>
      <c r="M42" s="5">
        <f>COGS!$G$3</f>
        <v>8.0399999999999991</v>
      </c>
      <c r="N42" s="5">
        <f t="shared" si="2"/>
        <v>3.8171999999999997</v>
      </c>
      <c r="O42" s="1">
        <v>0.3</v>
      </c>
      <c r="P42" s="7">
        <v>0.2</v>
      </c>
      <c r="Q42" s="7">
        <v>0.5</v>
      </c>
      <c r="R42" s="7">
        <v>0.15</v>
      </c>
      <c r="S42" s="7">
        <v>0.05</v>
      </c>
      <c r="T42" s="7">
        <v>0.1</v>
      </c>
      <c r="U42" s="7">
        <f t="shared" si="11"/>
        <v>1</v>
      </c>
      <c r="V42" s="9">
        <v>10</v>
      </c>
      <c r="W42" s="8">
        <f t="shared" si="12"/>
        <v>6</v>
      </c>
      <c r="X42" s="8">
        <f t="shared" si="13"/>
        <v>0.1</v>
      </c>
      <c r="Y42" s="34">
        <f t="shared" si="6"/>
        <v>0.51613333333333422</v>
      </c>
      <c r="Z42" s="35">
        <f>'Order Composition'!$B29</f>
        <v>0.55000000000000004</v>
      </c>
      <c r="AA42" s="34">
        <f t="shared" si="7"/>
        <v>0.28387333333333387</v>
      </c>
    </row>
    <row r="43" spans="1:27" x14ac:dyDescent="0.35">
      <c r="A43" s="1" t="s">
        <v>46</v>
      </c>
      <c r="B43" s="2">
        <v>14</v>
      </c>
      <c r="C43" s="16" t="s">
        <v>9</v>
      </c>
      <c r="D43" s="1" t="s">
        <v>16</v>
      </c>
      <c r="E43" s="5">
        <v>3</v>
      </c>
      <c r="F43" s="33">
        <f t="shared" si="9"/>
        <v>1.3333333333333335</v>
      </c>
      <c r="G43" s="5">
        <f t="shared" si="10"/>
        <v>4</v>
      </c>
      <c r="H43" s="5">
        <f>COGS!$I$3</f>
        <v>10</v>
      </c>
      <c r="I43" s="5">
        <f>COGS!$C$3</f>
        <v>9.6199999999999992</v>
      </c>
      <c r="J43" s="5">
        <f>COGS!$D$3</f>
        <v>14.79</v>
      </c>
      <c r="K43" s="5">
        <f>COGS!$E$3</f>
        <v>14.44</v>
      </c>
      <c r="L43" s="5">
        <f>COGS!$F$3</f>
        <v>8.6999999999999993</v>
      </c>
      <c r="M43" s="5">
        <f>COGS!$G$3</f>
        <v>8.0399999999999991</v>
      </c>
      <c r="N43" s="5">
        <f t="shared" si="2"/>
        <v>2.6062000000000003</v>
      </c>
      <c r="O43" s="1">
        <v>0.2</v>
      </c>
      <c r="P43" s="7">
        <v>0.1</v>
      </c>
      <c r="Q43" s="7">
        <v>0</v>
      </c>
      <c r="R43" s="7">
        <v>0.75</v>
      </c>
      <c r="S43" s="7">
        <v>0.05</v>
      </c>
      <c r="T43" s="7">
        <v>0.1</v>
      </c>
      <c r="U43" s="7">
        <f t="shared" si="11"/>
        <v>1</v>
      </c>
      <c r="V43" s="9">
        <v>15</v>
      </c>
      <c r="W43" s="8">
        <f t="shared" si="12"/>
        <v>4</v>
      </c>
      <c r="X43" s="8">
        <f t="shared" si="13"/>
        <v>6.6666666666666666E-2</v>
      </c>
      <c r="Y43" s="34">
        <f t="shared" si="6"/>
        <v>0.72713333333333308</v>
      </c>
      <c r="Z43" s="35">
        <f>'Order Composition'!$B30</f>
        <v>0.55000000000000004</v>
      </c>
      <c r="AA43" s="34">
        <f t="shared" si="7"/>
        <v>0.39992333333333324</v>
      </c>
    </row>
    <row r="44" spans="1:27" x14ac:dyDescent="0.35">
      <c r="A44" s="1" t="s">
        <v>46</v>
      </c>
      <c r="B44" s="2">
        <v>15</v>
      </c>
      <c r="C44" s="16" t="s">
        <v>9</v>
      </c>
      <c r="D44" s="1" t="s">
        <v>43</v>
      </c>
      <c r="E44" s="5">
        <v>3</v>
      </c>
      <c r="F44" s="33">
        <f t="shared" si="9"/>
        <v>1.3333333333333335</v>
      </c>
      <c r="G44" s="5">
        <f t="shared" si="10"/>
        <v>4</v>
      </c>
      <c r="H44" s="5">
        <f>COGS!$I$3</f>
        <v>10</v>
      </c>
      <c r="I44" s="5">
        <f>COGS!$C$3</f>
        <v>9.6199999999999992</v>
      </c>
      <c r="J44" s="5">
        <f>COGS!$D$3</f>
        <v>14.79</v>
      </c>
      <c r="K44" s="5">
        <f>COGS!$E$3</f>
        <v>14.44</v>
      </c>
      <c r="L44" s="5">
        <f>COGS!$F$3</f>
        <v>8.6999999999999993</v>
      </c>
      <c r="M44" s="5">
        <f>COGS!$G$3</f>
        <v>8.0399999999999991</v>
      </c>
      <c r="N44" s="5">
        <f t="shared" si="2"/>
        <v>2.5098000000000003</v>
      </c>
      <c r="O44" s="1">
        <v>0.2</v>
      </c>
      <c r="P44" s="7">
        <v>0.2</v>
      </c>
      <c r="Q44" s="7">
        <v>0</v>
      </c>
      <c r="R44" s="7">
        <v>0.65</v>
      </c>
      <c r="S44" s="7">
        <v>0.05</v>
      </c>
      <c r="T44" s="7">
        <v>0.1</v>
      </c>
      <c r="U44" s="7">
        <f t="shared" si="11"/>
        <v>1.0000000000000002</v>
      </c>
      <c r="V44" s="9">
        <v>15</v>
      </c>
      <c r="W44" s="8">
        <f t="shared" si="12"/>
        <v>4</v>
      </c>
      <c r="X44" s="8">
        <f t="shared" si="13"/>
        <v>6.6666666666666666E-2</v>
      </c>
      <c r="Y44" s="34">
        <f t="shared" si="6"/>
        <v>0.82353333333333312</v>
      </c>
      <c r="Z44" s="35">
        <f>'Order Composition'!$B31</f>
        <v>0.55000000000000004</v>
      </c>
      <c r="AA44" s="34">
        <f t="shared" si="7"/>
        <v>0.45294333333333325</v>
      </c>
    </row>
    <row r="45" spans="1:27" x14ac:dyDescent="0.35">
      <c r="A45" s="1" t="s">
        <v>46</v>
      </c>
      <c r="B45" s="2">
        <v>16</v>
      </c>
      <c r="C45" s="16" t="s">
        <v>9</v>
      </c>
      <c r="D45" s="1" t="s">
        <v>17</v>
      </c>
      <c r="E45" s="5">
        <v>5</v>
      </c>
      <c r="F45" s="33">
        <f t="shared" si="9"/>
        <v>1.3333333333333335</v>
      </c>
      <c r="G45" s="5">
        <f t="shared" si="10"/>
        <v>6.6666666666666679</v>
      </c>
      <c r="H45" s="5">
        <f>COGS!$I$3</f>
        <v>10</v>
      </c>
      <c r="I45" s="5">
        <f>COGS!$C$3</f>
        <v>9.6199999999999992</v>
      </c>
      <c r="J45" s="5">
        <f>COGS!$D$3</f>
        <v>14.79</v>
      </c>
      <c r="K45" s="5">
        <f>COGS!$E$3</f>
        <v>14.44</v>
      </c>
      <c r="L45" s="5">
        <f>COGS!$F$3</f>
        <v>8.6999999999999993</v>
      </c>
      <c r="M45" s="5">
        <f>COGS!$G$3</f>
        <v>8.0399999999999991</v>
      </c>
      <c r="N45" s="5">
        <f t="shared" si="2"/>
        <v>3.8084999999999996</v>
      </c>
      <c r="O45" s="1">
        <v>0.3</v>
      </c>
      <c r="P45" s="7">
        <v>0</v>
      </c>
      <c r="Q45" s="7">
        <v>0.5</v>
      </c>
      <c r="R45" s="7">
        <v>0.2</v>
      </c>
      <c r="S45" s="7">
        <v>0</v>
      </c>
      <c r="T45" s="7">
        <v>0.3</v>
      </c>
      <c r="U45" s="7">
        <f t="shared" si="11"/>
        <v>1</v>
      </c>
      <c r="V45" s="9">
        <v>10</v>
      </c>
      <c r="W45" s="8">
        <f t="shared" si="12"/>
        <v>6</v>
      </c>
      <c r="X45" s="8">
        <f t="shared" si="13"/>
        <v>0.1</v>
      </c>
      <c r="Y45" s="34">
        <f t="shared" si="6"/>
        <v>1.8581666666666683</v>
      </c>
      <c r="Z45" s="35">
        <f>'Order Composition'!$B32</f>
        <v>0.55000000000000004</v>
      </c>
      <c r="AA45" s="34">
        <f t="shared" si="7"/>
        <v>1.0219916666666677</v>
      </c>
    </row>
    <row r="46" spans="1:27" x14ac:dyDescent="0.35">
      <c r="A46" s="1" t="s">
        <v>46</v>
      </c>
      <c r="B46" s="2">
        <v>17</v>
      </c>
      <c r="C46" s="16" t="s">
        <v>9</v>
      </c>
      <c r="D46" s="1" t="s">
        <v>18</v>
      </c>
      <c r="E46" s="5">
        <v>5</v>
      </c>
      <c r="F46" s="33">
        <f t="shared" si="9"/>
        <v>1.3333333333333335</v>
      </c>
      <c r="G46" s="5">
        <f t="shared" si="10"/>
        <v>6.6666666666666679</v>
      </c>
      <c r="H46" s="5">
        <f>COGS!$I$3</f>
        <v>10</v>
      </c>
      <c r="I46" s="5">
        <f>COGS!$C$3</f>
        <v>9.6199999999999992</v>
      </c>
      <c r="J46" s="5">
        <f>COGS!$D$3</f>
        <v>14.79</v>
      </c>
      <c r="K46" s="5">
        <f>COGS!$E$3</f>
        <v>14.44</v>
      </c>
      <c r="L46" s="5">
        <f>COGS!$F$3</f>
        <v>8.6999999999999993</v>
      </c>
      <c r="M46" s="5">
        <f>COGS!$G$3</f>
        <v>8.0399999999999991</v>
      </c>
      <c r="N46" s="5">
        <f t="shared" si="2"/>
        <v>3.8558999999999997</v>
      </c>
      <c r="O46" s="1">
        <v>0.3</v>
      </c>
      <c r="P46" s="7">
        <v>0.1</v>
      </c>
      <c r="Q46" s="7">
        <v>0.5</v>
      </c>
      <c r="R46" s="7">
        <v>0.2</v>
      </c>
      <c r="S46" s="7">
        <v>0</v>
      </c>
      <c r="T46" s="7">
        <v>0.2</v>
      </c>
      <c r="U46" s="7">
        <f t="shared" si="11"/>
        <v>1</v>
      </c>
      <c r="V46" s="9">
        <v>10</v>
      </c>
      <c r="W46" s="8">
        <f t="shared" si="12"/>
        <v>6</v>
      </c>
      <c r="X46" s="8">
        <f t="shared" si="13"/>
        <v>0.1</v>
      </c>
      <c r="Y46" s="34">
        <f t="shared" si="6"/>
        <v>1.8107666666666682</v>
      </c>
      <c r="Z46" s="35">
        <f>'Order Composition'!$B33</f>
        <v>0.55000000000000004</v>
      </c>
      <c r="AA46" s="34">
        <f t="shared" si="7"/>
        <v>0.99592166666666759</v>
      </c>
    </row>
    <row r="47" spans="1:27" x14ac:dyDescent="0.35">
      <c r="A47" s="1" t="s">
        <v>46</v>
      </c>
      <c r="B47" s="2">
        <v>18</v>
      </c>
      <c r="C47" s="17" t="s">
        <v>19</v>
      </c>
      <c r="D47" s="1" t="s">
        <v>20</v>
      </c>
      <c r="E47" s="5">
        <v>3</v>
      </c>
      <c r="F47" s="33">
        <f t="shared" si="9"/>
        <v>1.3333333333333335</v>
      </c>
      <c r="G47" s="5">
        <f t="shared" si="10"/>
        <v>4</v>
      </c>
      <c r="H47" s="5">
        <f>COGS!$I$3</f>
        <v>10</v>
      </c>
      <c r="I47" s="5">
        <f>COGS!$C$3</f>
        <v>9.6199999999999992</v>
      </c>
      <c r="J47" s="5">
        <f>COGS!$D$3</f>
        <v>14.79</v>
      </c>
      <c r="K47" s="5">
        <f>COGS!$E$3</f>
        <v>14.44</v>
      </c>
      <c r="L47" s="5">
        <f>COGS!$F$3</f>
        <v>8.6999999999999993</v>
      </c>
      <c r="M47" s="5">
        <f>COGS!$G$3</f>
        <v>8.0399999999999991</v>
      </c>
      <c r="N47" s="5">
        <f t="shared" si="2"/>
        <v>1.7333999999999998</v>
      </c>
      <c r="O47" s="1">
        <v>0.15</v>
      </c>
      <c r="P47" s="7">
        <v>0.2</v>
      </c>
      <c r="Q47" s="7">
        <v>0</v>
      </c>
      <c r="R47" s="7">
        <v>0.5</v>
      </c>
      <c r="S47" s="7">
        <v>0</v>
      </c>
      <c r="T47" s="7">
        <v>0.3</v>
      </c>
      <c r="U47" s="7">
        <f t="shared" si="11"/>
        <v>1</v>
      </c>
      <c r="V47" s="9">
        <v>20</v>
      </c>
      <c r="W47" s="8">
        <f t="shared" si="12"/>
        <v>3</v>
      </c>
      <c r="X47" s="8">
        <f t="shared" si="13"/>
        <v>0.05</v>
      </c>
      <c r="Y47" s="34">
        <f t="shared" si="6"/>
        <v>1.7666000000000004</v>
      </c>
      <c r="Z47" s="35">
        <f>'Order Composition'!$B34</f>
        <v>0.35</v>
      </c>
      <c r="AA47" s="34">
        <f t="shared" si="7"/>
        <v>0.61831000000000014</v>
      </c>
    </row>
    <row r="48" spans="1:27" x14ac:dyDescent="0.35">
      <c r="A48" s="1" t="s">
        <v>46</v>
      </c>
      <c r="B48" s="2">
        <v>19</v>
      </c>
      <c r="C48" s="17" t="s">
        <v>19</v>
      </c>
      <c r="D48" s="1" t="s">
        <v>21</v>
      </c>
      <c r="E48" s="5">
        <v>3</v>
      </c>
      <c r="F48" s="33">
        <f t="shared" si="9"/>
        <v>1.3333333333333335</v>
      </c>
      <c r="G48" s="5">
        <f t="shared" si="10"/>
        <v>4</v>
      </c>
      <c r="H48" s="5">
        <f>COGS!$I$3</f>
        <v>10</v>
      </c>
      <c r="I48" s="5">
        <f>COGS!$C$3</f>
        <v>9.6199999999999992</v>
      </c>
      <c r="J48" s="5">
        <f>COGS!$D$3</f>
        <v>14.79</v>
      </c>
      <c r="K48" s="5">
        <f>COGS!$E$3</f>
        <v>14.44</v>
      </c>
      <c r="L48" s="5">
        <f>COGS!$F$3</f>
        <v>8.6999999999999993</v>
      </c>
      <c r="M48" s="5">
        <f>COGS!$G$3</f>
        <v>8.0399999999999991</v>
      </c>
      <c r="N48" s="5">
        <f t="shared" si="2"/>
        <v>1.7333999999999998</v>
      </c>
      <c r="O48" s="1">
        <v>0.15</v>
      </c>
      <c r="P48" s="7">
        <v>0.2</v>
      </c>
      <c r="Q48" s="7">
        <v>0</v>
      </c>
      <c r="R48" s="7">
        <v>0.5</v>
      </c>
      <c r="S48" s="7">
        <v>0</v>
      </c>
      <c r="T48" s="7">
        <v>0.3</v>
      </c>
      <c r="U48" s="7">
        <f t="shared" si="11"/>
        <v>1</v>
      </c>
      <c r="V48" s="9">
        <v>20</v>
      </c>
      <c r="W48" s="8">
        <f t="shared" si="12"/>
        <v>3</v>
      </c>
      <c r="X48" s="8">
        <f t="shared" si="13"/>
        <v>0.05</v>
      </c>
      <c r="Y48" s="34">
        <f t="shared" si="6"/>
        <v>1.7666000000000004</v>
      </c>
      <c r="Z48" s="35">
        <f>'Order Composition'!$B35</f>
        <v>0.35</v>
      </c>
      <c r="AA48" s="34">
        <f t="shared" si="7"/>
        <v>0.61831000000000014</v>
      </c>
    </row>
    <row r="49" spans="1:27" x14ac:dyDescent="0.35">
      <c r="A49" s="1" t="s">
        <v>46</v>
      </c>
      <c r="B49" s="2">
        <v>20</v>
      </c>
      <c r="C49" s="17" t="s">
        <v>19</v>
      </c>
      <c r="D49" s="1" t="s">
        <v>22</v>
      </c>
      <c r="E49" s="5">
        <v>1.5</v>
      </c>
      <c r="F49" s="33">
        <f t="shared" si="9"/>
        <v>1.3333333333333335</v>
      </c>
      <c r="G49" s="5">
        <f t="shared" si="10"/>
        <v>2</v>
      </c>
      <c r="H49" s="5">
        <f>COGS!$I$3</f>
        <v>10</v>
      </c>
      <c r="I49" s="5">
        <f>COGS!$C$3</f>
        <v>9.6199999999999992</v>
      </c>
      <c r="J49" s="5">
        <f>COGS!$D$3</f>
        <v>14.79</v>
      </c>
      <c r="K49" s="5">
        <f>COGS!$E$3</f>
        <v>14.44</v>
      </c>
      <c r="L49" s="5">
        <f>COGS!$F$3</f>
        <v>8.6999999999999993</v>
      </c>
      <c r="M49" s="5">
        <f>COGS!$G$3</f>
        <v>8.0399999999999991</v>
      </c>
      <c r="N49" s="5">
        <f t="shared" si="2"/>
        <v>1.1556</v>
      </c>
      <c r="O49" s="1">
        <v>0.1</v>
      </c>
      <c r="P49" s="7">
        <v>0.2</v>
      </c>
      <c r="Q49" s="7">
        <v>0</v>
      </c>
      <c r="R49" s="7">
        <v>0.5</v>
      </c>
      <c r="S49" s="7">
        <v>0</v>
      </c>
      <c r="T49" s="7">
        <v>0.3</v>
      </c>
      <c r="U49" s="7">
        <f t="shared" si="11"/>
        <v>1</v>
      </c>
      <c r="V49" s="9">
        <v>60</v>
      </c>
      <c r="W49" s="8">
        <f t="shared" si="12"/>
        <v>1</v>
      </c>
      <c r="X49" s="8">
        <f t="shared" si="13"/>
        <v>1.6666666666666666E-2</v>
      </c>
      <c r="Y49" s="34">
        <f t="shared" si="6"/>
        <v>0.67773333333333341</v>
      </c>
      <c r="Z49" s="35">
        <f>'Order Composition'!$B36</f>
        <v>0.35</v>
      </c>
      <c r="AA49" s="34">
        <f t="shared" si="7"/>
        <v>0.23720666666666668</v>
      </c>
    </row>
    <row r="50" spans="1:27" x14ac:dyDescent="0.35">
      <c r="A50" s="1" t="s">
        <v>46</v>
      </c>
      <c r="B50" s="2">
        <v>21</v>
      </c>
      <c r="C50" s="21" t="s">
        <v>34</v>
      </c>
      <c r="D50" s="1" t="s">
        <v>25</v>
      </c>
      <c r="E50" s="5">
        <v>1.5</v>
      </c>
      <c r="F50" s="33">
        <f t="shared" si="9"/>
        <v>1.3333333333333335</v>
      </c>
      <c r="G50" s="5">
        <f t="shared" si="10"/>
        <v>2</v>
      </c>
      <c r="H50" s="5">
        <f>COGS!$I$3</f>
        <v>10</v>
      </c>
      <c r="I50" s="5">
        <f>COGS!$C$3</f>
        <v>9.6199999999999992</v>
      </c>
      <c r="J50" s="5">
        <f>COGS!$D$3</f>
        <v>14.79</v>
      </c>
      <c r="K50" s="5">
        <f>COGS!$E$3</f>
        <v>14.44</v>
      </c>
      <c r="L50" s="5">
        <f>COGS!$F$3</f>
        <v>8.6999999999999993</v>
      </c>
      <c r="M50" s="5">
        <f>COGS!$G$3</f>
        <v>8.0399999999999991</v>
      </c>
      <c r="N50" s="5">
        <f t="shared" si="2"/>
        <v>1.74</v>
      </c>
      <c r="O50" s="1">
        <v>0.2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f t="shared" si="11"/>
        <v>1</v>
      </c>
      <c r="V50" s="9">
        <v>120</v>
      </c>
      <c r="W50" s="8">
        <f t="shared" si="12"/>
        <v>0.5</v>
      </c>
      <c r="X50" s="8">
        <f t="shared" si="13"/>
        <v>8.3333333333333332E-3</v>
      </c>
      <c r="Y50" s="34">
        <f t="shared" si="6"/>
        <v>0.17666666666666669</v>
      </c>
      <c r="Z50" s="35">
        <f>'Order Composition'!$B37</f>
        <v>0.8</v>
      </c>
      <c r="AA50" s="34">
        <f t="shared" si="7"/>
        <v>0.14133333333333337</v>
      </c>
    </row>
    <row r="51" spans="1:27" x14ac:dyDescent="0.35">
      <c r="A51" s="1" t="s">
        <v>46</v>
      </c>
      <c r="B51" s="2">
        <v>22</v>
      </c>
      <c r="C51" s="18" t="s">
        <v>34</v>
      </c>
      <c r="D51" s="1" t="s">
        <v>26</v>
      </c>
      <c r="E51" s="5">
        <v>1.5</v>
      </c>
      <c r="F51" s="33">
        <f t="shared" si="9"/>
        <v>1.3333333333333335</v>
      </c>
      <c r="G51" s="5">
        <f t="shared" si="10"/>
        <v>2</v>
      </c>
      <c r="H51" s="5">
        <f>COGS!$I$3</f>
        <v>10</v>
      </c>
      <c r="I51" s="5">
        <f>COGS!$C$3</f>
        <v>9.6199999999999992</v>
      </c>
      <c r="J51" s="5">
        <f>COGS!$D$3</f>
        <v>14.79</v>
      </c>
      <c r="K51" s="5">
        <f>COGS!$E$3</f>
        <v>14.44</v>
      </c>
      <c r="L51" s="5">
        <f>COGS!$F$3</f>
        <v>8.6999999999999993</v>
      </c>
      <c r="M51" s="5">
        <f>COGS!$G$3</f>
        <v>8.0399999999999991</v>
      </c>
      <c r="N51" s="5">
        <f t="shared" si="2"/>
        <v>1.74</v>
      </c>
      <c r="O51" s="1">
        <v>0.2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f t="shared" si="11"/>
        <v>1</v>
      </c>
      <c r="V51" s="9">
        <v>120</v>
      </c>
      <c r="W51" s="8">
        <f t="shared" si="12"/>
        <v>0.5</v>
      </c>
      <c r="X51" s="8">
        <f t="shared" si="13"/>
        <v>8.3333333333333332E-3</v>
      </c>
      <c r="Y51" s="34">
        <f t="shared" si="6"/>
        <v>0.17666666666666669</v>
      </c>
      <c r="Z51" s="35">
        <f>'Order Composition'!$B38</f>
        <v>0.8</v>
      </c>
      <c r="AA51" s="34">
        <f t="shared" si="7"/>
        <v>0.14133333333333337</v>
      </c>
    </row>
    <row r="52" spans="1:27" x14ac:dyDescent="0.35">
      <c r="A52" s="1" t="s">
        <v>46</v>
      </c>
      <c r="B52" s="2">
        <v>23</v>
      </c>
      <c r="C52" s="18" t="s">
        <v>34</v>
      </c>
      <c r="D52" s="1" t="s">
        <v>27</v>
      </c>
      <c r="E52" s="5">
        <v>2</v>
      </c>
      <c r="F52" s="33">
        <f t="shared" si="9"/>
        <v>1.3333333333333335</v>
      </c>
      <c r="G52" s="5">
        <f t="shared" si="10"/>
        <v>2.666666666666667</v>
      </c>
      <c r="H52" s="5">
        <f>COGS!$I$3</f>
        <v>10</v>
      </c>
      <c r="I52" s="5">
        <f>COGS!$C$3</f>
        <v>9.6199999999999992</v>
      </c>
      <c r="J52" s="5">
        <f>COGS!$D$3</f>
        <v>14.79</v>
      </c>
      <c r="K52" s="5">
        <f>COGS!$E$3</f>
        <v>14.44</v>
      </c>
      <c r="L52" s="5">
        <f>COGS!$F$3</f>
        <v>8.6999999999999993</v>
      </c>
      <c r="M52" s="5">
        <f>COGS!$G$3</f>
        <v>8.0399999999999991</v>
      </c>
      <c r="N52" s="5">
        <f t="shared" si="2"/>
        <v>1.9695999999999998</v>
      </c>
      <c r="O52" s="1">
        <v>0.2</v>
      </c>
      <c r="P52" s="7">
        <v>0</v>
      </c>
      <c r="Q52" s="7">
        <v>0</v>
      </c>
      <c r="R52" s="7">
        <v>0.2</v>
      </c>
      <c r="S52" s="7">
        <v>0.8</v>
      </c>
      <c r="T52" s="7">
        <v>0</v>
      </c>
      <c r="U52" s="7">
        <f t="shared" si="11"/>
        <v>1</v>
      </c>
      <c r="V52" s="9">
        <v>60</v>
      </c>
      <c r="W52" s="8">
        <f t="shared" si="12"/>
        <v>1</v>
      </c>
      <c r="X52" s="8">
        <f t="shared" si="13"/>
        <v>1.6666666666666666E-2</v>
      </c>
      <c r="Y52" s="34">
        <f t="shared" si="6"/>
        <v>0.53040000000000054</v>
      </c>
      <c r="Z52" s="35">
        <f>'Order Composition'!$B39</f>
        <v>0.8</v>
      </c>
      <c r="AA52" s="34">
        <f t="shared" si="7"/>
        <v>0.42432000000000047</v>
      </c>
    </row>
    <row r="53" spans="1:27" x14ac:dyDescent="0.35">
      <c r="A53" s="1" t="s">
        <v>46</v>
      </c>
      <c r="B53" s="2">
        <v>24</v>
      </c>
      <c r="C53" s="18" t="s">
        <v>34</v>
      </c>
      <c r="D53" s="1" t="s">
        <v>28</v>
      </c>
      <c r="E53" s="5">
        <v>2</v>
      </c>
      <c r="F53" s="33">
        <f t="shared" si="9"/>
        <v>1.3333333333333335</v>
      </c>
      <c r="G53" s="5">
        <f t="shared" si="10"/>
        <v>2.666666666666667</v>
      </c>
      <c r="H53" s="5">
        <f>COGS!$I$3</f>
        <v>10</v>
      </c>
      <c r="I53" s="5">
        <f>COGS!$C$3</f>
        <v>9.6199999999999992</v>
      </c>
      <c r="J53" s="5">
        <f>COGS!$D$3</f>
        <v>14.79</v>
      </c>
      <c r="K53" s="5">
        <f>COGS!$E$3</f>
        <v>14.44</v>
      </c>
      <c r="L53" s="5">
        <f>COGS!$F$3</f>
        <v>8.6999999999999993</v>
      </c>
      <c r="M53" s="5">
        <f>COGS!$G$3</f>
        <v>8.0399999999999991</v>
      </c>
      <c r="N53" s="5">
        <f t="shared" si="2"/>
        <v>1.9695999999999998</v>
      </c>
      <c r="O53" s="1">
        <v>0.2</v>
      </c>
      <c r="P53" s="7">
        <v>0</v>
      </c>
      <c r="Q53" s="7">
        <v>0</v>
      </c>
      <c r="R53" s="7">
        <v>0.2</v>
      </c>
      <c r="S53" s="7">
        <v>0.8</v>
      </c>
      <c r="T53" s="7">
        <v>0</v>
      </c>
      <c r="U53" s="7">
        <f t="shared" si="11"/>
        <v>1</v>
      </c>
      <c r="V53" s="9">
        <v>60</v>
      </c>
      <c r="W53" s="8">
        <f t="shared" si="12"/>
        <v>1</v>
      </c>
      <c r="X53" s="8">
        <f t="shared" si="13"/>
        <v>1.6666666666666666E-2</v>
      </c>
      <c r="Y53" s="34">
        <f t="shared" si="6"/>
        <v>0.53040000000000054</v>
      </c>
      <c r="Z53" s="35">
        <f>'Order Composition'!$B40</f>
        <v>0.8</v>
      </c>
      <c r="AA53" s="34">
        <f t="shared" si="7"/>
        <v>0.42432000000000047</v>
      </c>
    </row>
    <row r="54" spans="1:27" x14ac:dyDescent="0.35">
      <c r="A54" s="1" t="s">
        <v>46</v>
      </c>
      <c r="B54" s="2">
        <v>25</v>
      </c>
      <c r="C54" s="18" t="s">
        <v>34</v>
      </c>
      <c r="D54" s="1" t="s">
        <v>29</v>
      </c>
      <c r="E54" s="5">
        <v>1.5</v>
      </c>
      <c r="F54" s="33">
        <f t="shared" si="9"/>
        <v>1.3333333333333335</v>
      </c>
      <c r="G54" s="5">
        <f t="shared" si="10"/>
        <v>2</v>
      </c>
      <c r="H54" s="5">
        <f>COGS!$I$3</f>
        <v>10</v>
      </c>
      <c r="I54" s="5">
        <f>COGS!$C$3</f>
        <v>9.6199999999999992</v>
      </c>
      <c r="J54" s="5">
        <f>COGS!$D$3</f>
        <v>14.79</v>
      </c>
      <c r="K54" s="5">
        <f>COGS!$E$3</f>
        <v>14.44</v>
      </c>
      <c r="L54" s="5">
        <f>COGS!$F$3</f>
        <v>8.6999999999999993</v>
      </c>
      <c r="M54" s="5">
        <f>COGS!$G$3</f>
        <v>8.0399999999999991</v>
      </c>
      <c r="N54" s="5">
        <f t="shared" si="2"/>
        <v>1.74</v>
      </c>
      <c r="O54" s="1">
        <v>0.2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f t="shared" si="11"/>
        <v>1</v>
      </c>
      <c r="V54" s="9">
        <v>40</v>
      </c>
      <c r="W54" s="8">
        <f t="shared" si="12"/>
        <v>1.5</v>
      </c>
      <c r="X54" s="8">
        <f t="shared" si="13"/>
        <v>2.5000000000000001E-2</v>
      </c>
      <c r="Y54" s="34">
        <f t="shared" si="6"/>
        <v>1.0000000000000009E-2</v>
      </c>
      <c r="Z54" s="35">
        <f>'Order Composition'!$B41</f>
        <v>0.8</v>
      </c>
      <c r="AA54" s="34">
        <f t="shared" si="7"/>
        <v>8.0000000000000071E-3</v>
      </c>
    </row>
    <row r="55" spans="1:27" x14ac:dyDescent="0.35">
      <c r="A55" s="1" t="s">
        <v>46</v>
      </c>
      <c r="B55" s="2">
        <v>26</v>
      </c>
      <c r="C55" s="28" t="s">
        <v>34</v>
      </c>
      <c r="D55" s="1" t="s">
        <v>30</v>
      </c>
      <c r="E55" s="5">
        <v>1.5</v>
      </c>
      <c r="F55" s="33">
        <f t="shared" si="9"/>
        <v>1.3333333333333335</v>
      </c>
      <c r="G55" s="5">
        <f t="shared" si="10"/>
        <v>2</v>
      </c>
      <c r="H55" s="5">
        <f>COGS!$I$3</f>
        <v>10</v>
      </c>
      <c r="I55" s="5">
        <f>COGS!$C$3</f>
        <v>9.6199999999999992</v>
      </c>
      <c r="J55" s="5">
        <f>COGS!$D$3</f>
        <v>14.79</v>
      </c>
      <c r="K55" s="5">
        <f>COGS!$E$3</f>
        <v>14.44</v>
      </c>
      <c r="L55" s="5">
        <f>COGS!$F$3</f>
        <v>8.6999999999999993</v>
      </c>
      <c r="M55" s="5">
        <f>COGS!$G$3</f>
        <v>8.0399999999999991</v>
      </c>
      <c r="N55" s="5">
        <f t="shared" si="2"/>
        <v>1.8548</v>
      </c>
      <c r="O55" s="1">
        <v>0.2</v>
      </c>
      <c r="P55" s="7">
        <v>0</v>
      </c>
      <c r="Q55" s="7">
        <v>0</v>
      </c>
      <c r="R55" s="7">
        <v>0.1</v>
      </c>
      <c r="S55" s="7">
        <v>0.9</v>
      </c>
      <c r="T55" s="7">
        <v>0</v>
      </c>
      <c r="U55" s="7">
        <f t="shared" si="11"/>
        <v>1</v>
      </c>
      <c r="V55" s="9">
        <v>40</v>
      </c>
      <c r="W55" s="8">
        <f t="shared" si="12"/>
        <v>1.5</v>
      </c>
      <c r="X55" s="8">
        <f t="shared" si="13"/>
        <v>2.5000000000000001E-2</v>
      </c>
      <c r="Y55" s="34">
        <f t="shared" si="6"/>
        <v>-0.1048</v>
      </c>
      <c r="Z55" s="35">
        <f>'Order Composition'!$B42</f>
        <v>0.8</v>
      </c>
      <c r="AA55" s="34">
        <f t="shared" si="7"/>
        <v>-8.3840000000000012E-2</v>
      </c>
    </row>
    <row r="56" spans="1:27" x14ac:dyDescent="0.35">
      <c r="A56" s="1" t="s">
        <v>47</v>
      </c>
      <c r="B56" s="2">
        <v>1</v>
      </c>
      <c r="C56" s="15" t="s">
        <v>3</v>
      </c>
      <c r="D56" s="1" t="s">
        <v>4</v>
      </c>
      <c r="E56" s="5">
        <v>3</v>
      </c>
      <c r="F56" s="33">
        <f t="shared" si="9"/>
        <v>1.4000000000000001</v>
      </c>
      <c r="G56" s="5">
        <f>E56*F56</f>
        <v>4.2</v>
      </c>
      <c r="H56" s="5">
        <f>COGS!$I$4</f>
        <v>10.5</v>
      </c>
      <c r="I56" s="5">
        <f>COGS!C$4</f>
        <v>6.79</v>
      </c>
      <c r="J56" s="5">
        <f>COGS!D$4</f>
        <v>13.56</v>
      </c>
      <c r="K56" s="5">
        <f>COGS!E$4</f>
        <v>11.34</v>
      </c>
      <c r="L56" s="5">
        <f>COGS!F$4</f>
        <v>4.5599999999999996</v>
      </c>
      <c r="M56" s="5">
        <f>COGS!G$4</f>
        <v>5.34</v>
      </c>
      <c r="N56" s="5">
        <f t="shared" si="2"/>
        <v>2.1480000000000001</v>
      </c>
      <c r="O56" s="1">
        <v>0.2</v>
      </c>
      <c r="P56" s="7">
        <v>0</v>
      </c>
      <c r="Q56" s="7">
        <v>0</v>
      </c>
      <c r="R56" s="7">
        <v>0.9</v>
      </c>
      <c r="S56" s="7">
        <v>0</v>
      </c>
      <c r="T56" s="7">
        <v>0.1</v>
      </c>
      <c r="U56" s="7">
        <f>SUM(P56:T56)</f>
        <v>1</v>
      </c>
      <c r="V56" s="9">
        <v>20</v>
      </c>
      <c r="W56" s="8">
        <f>60/V56</f>
        <v>3</v>
      </c>
      <c r="X56" s="8">
        <f>W56/60</f>
        <v>0.05</v>
      </c>
      <c r="Y56" s="34">
        <f t="shared" si="6"/>
        <v>1.5270000000000001</v>
      </c>
      <c r="Z56" s="35">
        <f>'Order Composition'!$C17</f>
        <v>0.55000000000000004</v>
      </c>
      <c r="AA56" s="34">
        <f t="shared" si="7"/>
        <v>0.8398500000000001</v>
      </c>
    </row>
    <row r="57" spans="1:27" x14ac:dyDescent="0.35">
      <c r="A57" s="1" t="s">
        <v>47</v>
      </c>
      <c r="B57" s="2">
        <v>2</v>
      </c>
      <c r="C57" s="15" t="s">
        <v>3</v>
      </c>
      <c r="D57" s="1" t="s">
        <v>5</v>
      </c>
      <c r="E57" s="5">
        <v>3</v>
      </c>
      <c r="F57" s="33">
        <f t="shared" si="9"/>
        <v>1.4000000000000001</v>
      </c>
      <c r="G57" s="5">
        <f t="shared" ref="G57:G81" si="14">E57*F57</f>
        <v>4.2</v>
      </c>
      <c r="H57" s="5">
        <f>COGS!$I$4</f>
        <v>10.5</v>
      </c>
      <c r="I57" s="5">
        <f>COGS!C$4</f>
        <v>6.79</v>
      </c>
      <c r="J57" s="5">
        <f>COGS!D$4</f>
        <v>13.56</v>
      </c>
      <c r="K57" s="5">
        <f>COGS!E$4</f>
        <v>11.34</v>
      </c>
      <c r="L57" s="5">
        <f>COGS!F$4</f>
        <v>4.5599999999999996</v>
      </c>
      <c r="M57" s="5">
        <f>COGS!G$4</f>
        <v>5.34</v>
      </c>
      <c r="N57" s="5">
        <f t="shared" si="2"/>
        <v>2.2368000000000001</v>
      </c>
      <c r="O57" s="1">
        <v>0.2</v>
      </c>
      <c r="P57" s="7">
        <v>0</v>
      </c>
      <c r="Q57" s="7">
        <v>0.2</v>
      </c>
      <c r="R57" s="7">
        <v>0.7</v>
      </c>
      <c r="S57" s="7">
        <v>0</v>
      </c>
      <c r="T57" s="7">
        <v>0.1</v>
      </c>
      <c r="U57" s="7">
        <f t="shared" ref="U57:U81" si="15">SUM(P57:T57)</f>
        <v>0.99999999999999989</v>
      </c>
      <c r="V57" s="9">
        <v>20</v>
      </c>
      <c r="W57" s="8">
        <f t="shared" ref="W57:W81" si="16">60/V57</f>
        <v>3</v>
      </c>
      <c r="X57" s="8">
        <f t="shared" ref="X57:X81" si="17">W57/60</f>
        <v>0.05</v>
      </c>
      <c r="Y57" s="34">
        <f t="shared" si="6"/>
        <v>1.4382000000000001</v>
      </c>
      <c r="Z57" s="35">
        <f>'Order Composition'!$C18</f>
        <v>0.55000000000000004</v>
      </c>
      <c r="AA57" s="34">
        <f t="shared" si="7"/>
        <v>0.7910100000000001</v>
      </c>
    </row>
    <row r="58" spans="1:27" x14ac:dyDescent="0.35">
      <c r="A58" s="1" t="s">
        <v>47</v>
      </c>
      <c r="B58" s="2">
        <v>3</v>
      </c>
      <c r="C58" s="15" t="s">
        <v>3</v>
      </c>
      <c r="D58" s="1" t="s">
        <v>6</v>
      </c>
      <c r="E58" s="5">
        <v>3</v>
      </c>
      <c r="F58" s="33">
        <f t="shared" si="9"/>
        <v>1.4000000000000001</v>
      </c>
      <c r="G58" s="5">
        <f t="shared" si="14"/>
        <v>4.2</v>
      </c>
      <c r="H58" s="5">
        <f>COGS!$I$4</f>
        <v>10.5</v>
      </c>
      <c r="I58" s="5">
        <f>COGS!C$4</f>
        <v>6.79</v>
      </c>
      <c r="J58" s="5">
        <f>COGS!D$4</f>
        <v>13.56</v>
      </c>
      <c r="K58" s="5">
        <f>COGS!E$4</f>
        <v>11.34</v>
      </c>
      <c r="L58" s="5">
        <f>COGS!F$4</f>
        <v>4.5599999999999996</v>
      </c>
      <c r="M58" s="5">
        <f>COGS!G$4</f>
        <v>5.34</v>
      </c>
      <c r="N58" s="5">
        <f t="shared" si="2"/>
        <v>2.3700000000000006</v>
      </c>
      <c r="O58" s="1">
        <v>0.2</v>
      </c>
      <c r="P58" s="7">
        <v>0</v>
      </c>
      <c r="Q58" s="7">
        <v>0.5</v>
      </c>
      <c r="R58" s="7">
        <v>0.4</v>
      </c>
      <c r="S58" s="7">
        <v>0</v>
      </c>
      <c r="T58" s="7">
        <v>0.1</v>
      </c>
      <c r="U58" s="7">
        <f t="shared" si="15"/>
        <v>1</v>
      </c>
      <c r="V58" s="9">
        <v>20</v>
      </c>
      <c r="W58" s="8">
        <f t="shared" si="16"/>
        <v>3</v>
      </c>
      <c r="X58" s="8">
        <f t="shared" si="17"/>
        <v>0.05</v>
      </c>
      <c r="Y58" s="34">
        <f t="shared" si="6"/>
        <v>1.3049999999999997</v>
      </c>
      <c r="Z58" s="35">
        <f>'Order Composition'!$C19</f>
        <v>0.55000000000000004</v>
      </c>
      <c r="AA58" s="34">
        <f t="shared" si="7"/>
        <v>0.71774999999999989</v>
      </c>
    </row>
    <row r="59" spans="1:27" x14ac:dyDescent="0.35">
      <c r="A59" s="1" t="s">
        <v>47</v>
      </c>
      <c r="B59" s="2">
        <v>4</v>
      </c>
      <c r="C59" s="15" t="s">
        <v>3</v>
      </c>
      <c r="D59" s="1" t="s">
        <v>7</v>
      </c>
      <c r="E59" s="5">
        <v>2</v>
      </c>
      <c r="F59" s="33">
        <f t="shared" si="9"/>
        <v>1.4000000000000001</v>
      </c>
      <c r="G59" s="5">
        <f t="shared" si="14"/>
        <v>2.8000000000000003</v>
      </c>
      <c r="H59" s="5">
        <f>COGS!$I$4</f>
        <v>10.5</v>
      </c>
      <c r="I59" s="5">
        <f>COGS!C$4</f>
        <v>6.79</v>
      </c>
      <c r="J59" s="5">
        <f>COGS!D$4</f>
        <v>13.56</v>
      </c>
      <c r="K59" s="5">
        <f>COGS!E$4</f>
        <v>11.34</v>
      </c>
      <c r="L59" s="5">
        <f>COGS!F$4</f>
        <v>4.5599999999999996</v>
      </c>
      <c r="M59" s="5">
        <f>COGS!G$4</f>
        <v>5.34</v>
      </c>
      <c r="N59" s="5">
        <f t="shared" si="2"/>
        <v>1.5614000000000003</v>
      </c>
      <c r="O59" s="1">
        <v>0.2</v>
      </c>
      <c r="P59" s="7">
        <v>0.1</v>
      </c>
      <c r="Q59" s="7">
        <v>0</v>
      </c>
      <c r="R59" s="7">
        <v>0.4</v>
      </c>
      <c r="S59" s="7">
        <v>0.1</v>
      </c>
      <c r="T59" s="7">
        <v>0.4</v>
      </c>
      <c r="U59" s="7">
        <f t="shared" si="15"/>
        <v>1</v>
      </c>
      <c r="V59" s="9">
        <v>60</v>
      </c>
      <c r="W59" s="8">
        <f t="shared" si="16"/>
        <v>1</v>
      </c>
      <c r="X59" s="8">
        <f t="shared" si="17"/>
        <v>1.6666666666666666E-2</v>
      </c>
      <c r="Y59" s="34">
        <f t="shared" si="6"/>
        <v>1.0635999999999999</v>
      </c>
      <c r="Z59" s="35">
        <f>'Order Composition'!$C20</f>
        <v>0.55000000000000004</v>
      </c>
      <c r="AA59" s="34">
        <f t="shared" si="7"/>
        <v>0.58497999999999994</v>
      </c>
    </row>
    <row r="60" spans="1:27" x14ac:dyDescent="0.35">
      <c r="A60" s="1" t="s">
        <v>47</v>
      </c>
      <c r="B60" s="2">
        <v>5</v>
      </c>
      <c r="C60" s="15" t="s">
        <v>3</v>
      </c>
      <c r="D60" s="1" t="s">
        <v>8</v>
      </c>
      <c r="E60" s="5">
        <v>2</v>
      </c>
      <c r="F60" s="33">
        <f t="shared" si="9"/>
        <v>1.4000000000000001</v>
      </c>
      <c r="G60" s="5">
        <f t="shared" si="14"/>
        <v>2.8000000000000003</v>
      </c>
      <c r="H60" s="5">
        <f>COGS!$I$4</f>
        <v>10.5</v>
      </c>
      <c r="I60" s="5">
        <f>COGS!C$4</f>
        <v>6.79</v>
      </c>
      <c r="J60" s="5">
        <f>COGS!D$4</f>
        <v>13.56</v>
      </c>
      <c r="K60" s="5">
        <f>COGS!E$4</f>
        <v>11.34</v>
      </c>
      <c r="L60" s="5">
        <f>COGS!F$4</f>
        <v>4.5599999999999996</v>
      </c>
      <c r="M60" s="5">
        <f>COGS!G$4</f>
        <v>5.34</v>
      </c>
      <c r="N60" s="5">
        <f t="shared" si="2"/>
        <v>1.7702</v>
      </c>
      <c r="O60" s="1">
        <v>0.2</v>
      </c>
      <c r="P60" s="7">
        <v>0.1</v>
      </c>
      <c r="Q60" s="7">
        <v>0.2</v>
      </c>
      <c r="R60" s="7">
        <v>0.3</v>
      </c>
      <c r="S60" s="7">
        <v>0.1</v>
      </c>
      <c r="T60" s="7">
        <v>0.3</v>
      </c>
      <c r="U60" s="7">
        <f t="shared" si="15"/>
        <v>1</v>
      </c>
      <c r="V60" s="9">
        <v>60</v>
      </c>
      <c r="W60" s="8">
        <f t="shared" si="16"/>
        <v>1</v>
      </c>
      <c r="X60" s="8">
        <f t="shared" si="17"/>
        <v>1.6666666666666666E-2</v>
      </c>
      <c r="Y60" s="34">
        <f t="shared" si="6"/>
        <v>0.85480000000000023</v>
      </c>
      <c r="Z60" s="35">
        <f>'Order Composition'!$C21</f>
        <v>0.55000000000000004</v>
      </c>
      <c r="AA60" s="34">
        <f t="shared" si="7"/>
        <v>0.47014000000000017</v>
      </c>
    </row>
    <row r="61" spans="1:27" x14ac:dyDescent="0.35">
      <c r="A61" s="1" t="s">
        <v>47</v>
      </c>
      <c r="B61" s="2">
        <v>6</v>
      </c>
      <c r="C61" s="15" t="s">
        <v>3</v>
      </c>
      <c r="D61" s="1" t="s">
        <v>23</v>
      </c>
      <c r="E61" s="5">
        <v>1</v>
      </c>
      <c r="F61" s="33">
        <f t="shared" si="9"/>
        <v>1.4000000000000001</v>
      </c>
      <c r="G61" s="5">
        <f t="shared" si="14"/>
        <v>1.4000000000000001</v>
      </c>
      <c r="H61" s="5">
        <f>COGS!$I$4</f>
        <v>10.5</v>
      </c>
      <c r="I61" s="5">
        <f>COGS!C$4</f>
        <v>6.79</v>
      </c>
      <c r="J61" s="5">
        <f>COGS!D$4</f>
        <v>13.56</v>
      </c>
      <c r="K61" s="5">
        <f>COGS!E$4</f>
        <v>11.34</v>
      </c>
      <c r="L61" s="5">
        <f>COGS!F$4</f>
        <v>4.5599999999999996</v>
      </c>
      <c r="M61" s="5">
        <f>COGS!G$4</f>
        <v>5.34</v>
      </c>
      <c r="N61" s="5">
        <f t="shared" si="2"/>
        <v>0.99460000000000004</v>
      </c>
      <c r="O61" s="1">
        <v>0.1</v>
      </c>
      <c r="P61" s="7">
        <v>0.1</v>
      </c>
      <c r="Q61" s="7">
        <v>0</v>
      </c>
      <c r="R61" s="7">
        <v>0.75</v>
      </c>
      <c r="S61" s="7">
        <v>0.05</v>
      </c>
      <c r="T61" s="7">
        <v>0.1</v>
      </c>
      <c r="U61" s="7">
        <f t="shared" si="15"/>
        <v>1</v>
      </c>
      <c r="V61" s="9">
        <v>30</v>
      </c>
      <c r="W61" s="8">
        <f t="shared" si="16"/>
        <v>2</v>
      </c>
      <c r="X61" s="8">
        <f t="shared" si="17"/>
        <v>3.3333333333333333E-2</v>
      </c>
      <c r="Y61" s="34">
        <f t="shared" si="6"/>
        <v>5.5400000000000116E-2</v>
      </c>
      <c r="Z61" s="35">
        <f>'Order Composition'!$C22</f>
        <v>0.55000000000000004</v>
      </c>
      <c r="AA61" s="34">
        <f t="shared" si="7"/>
        <v>3.0470000000000066E-2</v>
      </c>
    </row>
    <row r="62" spans="1:27" x14ac:dyDescent="0.35">
      <c r="A62" s="1" t="s">
        <v>47</v>
      </c>
      <c r="B62" s="2">
        <v>7</v>
      </c>
      <c r="C62" s="15" t="s">
        <v>3</v>
      </c>
      <c r="D62" s="1" t="s">
        <v>24</v>
      </c>
      <c r="E62" s="5">
        <v>1</v>
      </c>
      <c r="F62" s="33">
        <f t="shared" si="9"/>
        <v>1.4000000000000001</v>
      </c>
      <c r="G62" s="5">
        <f t="shared" si="14"/>
        <v>1.4000000000000001</v>
      </c>
      <c r="H62" s="5">
        <f>COGS!$I$4</f>
        <v>10.5</v>
      </c>
      <c r="I62" s="5">
        <f>COGS!C$4</f>
        <v>6.79</v>
      </c>
      <c r="J62" s="5">
        <f>COGS!D$4</f>
        <v>13.56</v>
      </c>
      <c r="K62" s="5">
        <f>COGS!E$4</f>
        <v>11.34</v>
      </c>
      <c r="L62" s="5">
        <f>COGS!F$4</f>
        <v>4.5599999999999996</v>
      </c>
      <c r="M62" s="5">
        <f>COGS!G$4</f>
        <v>5.34</v>
      </c>
      <c r="N62" s="5">
        <f t="shared" si="2"/>
        <v>1.1056000000000001</v>
      </c>
      <c r="O62" s="1">
        <v>0.1</v>
      </c>
      <c r="P62" s="7">
        <v>0.1</v>
      </c>
      <c r="Q62" s="7">
        <v>0.5</v>
      </c>
      <c r="R62" s="7">
        <v>0.25</v>
      </c>
      <c r="S62" s="7">
        <v>0.05</v>
      </c>
      <c r="T62" s="7">
        <v>0.1</v>
      </c>
      <c r="U62" s="7">
        <f t="shared" si="15"/>
        <v>1</v>
      </c>
      <c r="V62" s="9">
        <v>30</v>
      </c>
      <c r="W62" s="8">
        <f t="shared" si="16"/>
        <v>2</v>
      </c>
      <c r="X62" s="8">
        <f t="shared" si="17"/>
        <v>3.3333333333333333E-2</v>
      </c>
      <c r="Y62" s="34">
        <f t="shared" si="6"/>
        <v>-5.5599999999999983E-2</v>
      </c>
      <c r="Z62" s="35">
        <f>'Order Composition'!$C23</f>
        <v>0.55000000000000004</v>
      </c>
      <c r="AA62" s="34">
        <f t="shared" si="7"/>
        <v>-3.0579999999999993E-2</v>
      </c>
    </row>
    <row r="63" spans="1:27" x14ac:dyDescent="0.35">
      <c r="A63" s="1" t="s">
        <v>47</v>
      </c>
      <c r="B63" s="2">
        <v>8</v>
      </c>
      <c r="C63" s="16" t="s">
        <v>9</v>
      </c>
      <c r="D63" s="1" t="s">
        <v>10</v>
      </c>
      <c r="E63" s="5">
        <v>3</v>
      </c>
      <c r="F63" s="33">
        <f t="shared" si="9"/>
        <v>1.4000000000000001</v>
      </c>
      <c r="G63" s="5">
        <f t="shared" si="14"/>
        <v>4.2</v>
      </c>
      <c r="H63" s="5">
        <f>COGS!$I$4</f>
        <v>10.5</v>
      </c>
      <c r="I63" s="5">
        <f>COGS!C$4</f>
        <v>6.79</v>
      </c>
      <c r="J63" s="5">
        <f>COGS!D$4</f>
        <v>13.56</v>
      </c>
      <c r="K63" s="5">
        <f>COGS!E$4</f>
        <v>11.34</v>
      </c>
      <c r="L63" s="5">
        <f>COGS!F$4</f>
        <v>4.5599999999999996</v>
      </c>
      <c r="M63" s="5">
        <f>COGS!G$4</f>
        <v>5.34</v>
      </c>
      <c r="N63" s="5">
        <f t="shared" si="2"/>
        <v>1.9892000000000001</v>
      </c>
      <c r="O63" s="1">
        <v>0.2</v>
      </c>
      <c r="P63" s="7">
        <v>0.1</v>
      </c>
      <c r="Q63" s="7">
        <v>0</v>
      </c>
      <c r="R63" s="7">
        <v>0.75</v>
      </c>
      <c r="S63" s="7">
        <v>0.05</v>
      </c>
      <c r="T63" s="7">
        <v>0.1</v>
      </c>
      <c r="U63" s="7">
        <f t="shared" si="15"/>
        <v>1</v>
      </c>
      <c r="V63" s="9">
        <v>15</v>
      </c>
      <c r="W63" s="8">
        <f t="shared" si="16"/>
        <v>4</v>
      </c>
      <c r="X63" s="8">
        <f t="shared" si="17"/>
        <v>6.6666666666666666E-2</v>
      </c>
      <c r="Y63" s="34">
        <f t="shared" si="6"/>
        <v>1.5107999999999999</v>
      </c>
      <c r="Z63" s="35">
        <f>'Order Composition'!$C24</f>
        <v>0.6</v>
      </c>
      <c r="AA63" s="34">
        <f t="shared" si="7"/>
        <v>0.90647999999999995</v>
      </c>
    </row>
    <row r="64" spans="1:27" x14ac:dyDescent="0.35">
      <c r="A64" s="1" t="s">
        <v>47</v>
      </c>
      <c r="B64" s="2">
        <v>9</v>
      </c>
      <c r="C64" s="16" t="s">
        <v>9</v>
      </c>
      <c r="D64" s="1" t="s">
        <v>11</v>
      </c>
      <c r="E64" s="5">
        <v>3</v>
      </c>
      <c r="F64" s="33">
        <f t="shared" si="9"/>
        <v>1.4000000000000001</v>
      </c>
      <c r="G64" s="5">
        <f t="shared" si="14"/>
        <v>4.2</v>
      </c>
      <c r="H64" s="5">
        <f>COGS!$I$4</f>
        <v>10.5</v>
      </c>
      <c r="I64" s="5">
        <f>COGS!C$4</f>
        <v>6.79</v>
      </c>
      <c r="J64" s="5">
        <f>COGS!D$4</f>
        <v>13.56</v>
      </c>
      <c r="K64" s="5">
        <f>COGS!E$4</f>
        <v>11.34</v>
      </c>
      <c r="L64" s="5">
        <f>COGS!F$4</f>
        <v>4.5599999999999996</v>
      </c>
      <c r="M64" s="5">
        <f>COGS!G$4</f>
        <v>5.34</v>
      </c>
      <c r="N64" s="5">
        <f t="shared" si="2"/>
        <v>2.7108000000000003</v>
      </c>
      <c r="O64" s="1">
        <v>0.3</v>
      </c>
      <c r="P64" s="7">
        <v>0.3</v>
      </c>
      <c r="Q64" s="7">
        <v>0</v>
      </c>
      <c r="R64" s="7">
        <v>0.55000000000000004</v>
      </c>
      <c r="S64" s="7">
        <v>0.05</v>
      </c>
      <c r="T64" s="7">
        <v>0.1</v>
      </c>
      <c r="U64" s="7">
        <f t="shared" si="15"/>
        <v>1.0000000000000002</v>
      </c>
      <c r="V64" s="9">
        <v>15</v>
      </c>
      <c r="W64" s="8">
        <f t="shared" si="16"/>
        <v>4</v>
      </c>
      <c r="X64" s="8">
        <f t="shared" si="17"/>
        <v>6.6666666666666666E-2</v>
      </c>
      <c r="Y64" s="34">
        <f t="shared" si="6"/>
        <v>0.7891999999999999</v>
      </c>
      <c r="Z64" s="35">
        <f>'Order Composition'!$C25</f>
        <v>0.6</v>
      </c>
      <c r="AA64" s="34">
        <f t="shared" si="7"/>
        <v>0.47351999999999994</v>
      </c>
    </row>
    <row r="65" spans="1:27" x14ac:dyDescent="0.35">
      <c r="A65" s="1" t="s">
        <v>47</v>
      </c>
      <c r="B65" s="2">
        <v>10</v>
      </c>
      <c r="C65" s="16" t="s">
        <v>9</v>
      </c>
      <c r="D65" s="1" t="s">
        <v>12</v>
      </c>
      <c r="E65" s="5">
        <v>3</v>
      </c>
      <c r="F65" s="33">
        <f t="shared" si="9"/>
        <v>1.4000000000000001</v>
      </c>
      <c r="G65" s="5">
        <f t="shared" si="14"/>
        <v>4.2</v>
      </c>
      <c r="H65" s="5">
        <f>COGS!$I$4</f>
        <v>10.5</v>
      </c>
      <c r="I65" s="5">
        <f>COGS!C$4</f>
        <v>6.79</v>
      </c>
      <c r="J65" s="5">
        <f>COGS!D$4</f>
        <v>13.56</v>
      </c>
      <c r="K65" s="5">
        <f>COGS!E$4</f>
        <v>11.34</v>
      </c>
      <c r="L65" s="5">
        <f>COGS!F$4</f>
        <v>4.5599999999999996</v>
      </c>
      <c r="M65" s="5">
        <f>COGS!G$4</f>
        <v>5.34</v>
      </c>
      <c r="N65" s="5">
        <f t="shared" si="2"/>
        <v>3.1503000000000001</v>
      </c>
      <c r="O65" s="1">
        <v>0.3</v>
      </c>
      <c r="P65" s="7">
        <v>0.1</v>
      </c>
      <c r="Q65" s="7">
        <v>0.25</v>
      </c>
      <c r="R65" s="7">
        <v>0.5</v>
      </c>
      <c r="S65" s="7">
        <v>0.05</v>
      </c>
      <c r="T65" s="7">
        <v>0.1</v>
      </c>
      <c r="U65" s="7">
        <f t="shared" si="15"/>
        <v>1</v>
      </c>
      <c r="V65" s="9">
        <v>15</v>
      </c>
      <c r="W65" s="8">
        <f t="shared" si="16"/>
        <v>4</v>
      </c>
      <c r="X65" s="8">
        <f t="shared" si="17"/>
        <v>6.6666666666666666E-2</v>
      </c>
      <c r="Y65" s="34">
        <f t="shared" si="6"/>
        <v>0.34970000000000012</v>
      </c>
      <c r="Z65" s="35">
        <f>'Order Composition'!$C26</f>
        <v>0.6</v>
      </c>
      <c r="AA65" s="34">
        <f t="shared" si="7"/>
        <v>0.20982000000000006</v>
      </c>
    </row>
    <row r="66" spans="1:27" x14ac:dyDescent="0.35">
      <c r="A66" s="1" t="s">
        <v>47</v>
      </c>
      <c r="B66" s="2">
        <v>11</v>
      </c>
      <c r="C66" s="16" t="s">
        <v>9</v>
      </c>
      <c r="D66" s="1" t="s">
        <v>13</v>
      </c>
      <c r="E66" s="5">
        <v>3</v>
      </c>
      <c r="F66" s="33">
        <f t="shared" si="9"/>
        <v>1.4000000000000001</v>
      </c>
      <c r="G66" s="5">
        <f t="shared" si="14"/>
        <v>4.2</v>
      </c>
      <c r="H66" s="5">
        <f>COGS!$I$4</f>
        <v>10.5</v>
      </c>
      <c r="I66" s="5">
        <f>COGS!C$4</f>
        <v>6.79</v>
      </c>
      <c r="J66" s="5">
        <f>COGS!D$4</f>
        <v>13.56</v>
      </c>
      <c r="K66" s="5">
        <f>COGS!E$4</f>
        <v>11.34</v>
      </c>
      <c r="L66" s="5">
        <f>COGS!F$4</f>
        <v>4.5599999999999996</v>
      </c>
      <c r="M66" s="5">
        <f>COGS!G$4</f>
        <v>5.34</v>
      </c>
      <c r="N66" s="5">
        <f t="shared" si="2"/>
        <v>2.0758000000000005</v>
      </c>
      <c r="O66" s="1">
        <v>0.2</v>
      </c>
      <c r="P66" s="7">
        <v>0.2</v>
      </c>
      <c r="Q66" s="7">
        <v>0.4</v>
      </c>
      <c r="R66" s="7">
        <v>0.25</v>
      </c>
      <c r="S66" s="7">
        <v>0.05</v>
      </c>
      <c r="T66" s="7">
        <v>0.1</v>
      </c>
      <c r="U66" s="7">
        <f t="shared" si="15"/>
        <v>1.0000000000000002</v>
      </c>
      <c r="V66" s="9">
        <v>10</v>
      </c>
      <c r="W66" s="8">
        <f t="shared" si="16"/>
        <v>6</v>
      </c>
      <c r="X66" s="8">
        <f t="shared" si="17"/>
        <v>0.1</v>
      </c>
      <c r="Y66" s="34">
        <f t="shared" si="6"/>
        <v>1.0741999999999996</v>
      </c>
      <c r="Z66" s="35">
        <f>'Order Composition'!$C27</f>
        <v>0.6</v>
      </c>
      <c r="AA66" s="34">
        <f t="shared" si="7"/>
        <v>0.64451999999999976</v>
      </c>
    </row>
    <row r="67" spans="1:27" x14ac:dyDescent="0.35">
      <c r="A67" s="1" t="s">
        <v>47</v>
      </c>
      <c r="B67" s="2">
        <v>12</v>
      </c>
      <c r="C67" s="16" t="s">
        <v>9</v>
      </c>
      <c r="D67" s="1" t="s">
        <v>14</v>
      </c>
      <c r="E67" s="5">
        <v>4</v>
      </c>
      <c r="F67" s="33">
        <f t="shared" si="9"/>
        <v>1.4000000000000001</v>
      </c>
      <c r="G67" s="5">
        <f t="shared" si="14"/>
        <v>5.6000000000000005</v>
      </c>
      <c r="H67" s="5">
        <f>COGS!$I$4</f>
        <v>10.5</v>
      </c>
      <c r="I67" s="5">
        <f>COGS!C$4</f>
        <v>6.79</v>
      </c>
      <c r="J67" s="5">
        <f>COGS!D$4</f>
        <v>13.56</v>
      </c>
      <c r="K67" s="5">
        <f>COGS!E$4</f>
        <v>11.34</v>
      </c>
      <c r="L67" s="5">
        <f>COGS!F$4</f>
        <v>4.5599999999999996</v>
      </c>
      <c r="M67" s="5">
        <f>COGS!G$4</f>
        <v>5.34</v>
      </c>
      <c r="N67" s="5">
        <f t="shared" si="2"/>
        <v>3.2469000000000001</v>
      </c>
      <c r="O67" s="1">
        <v>0.3</v>
      </c>
      <c r="P67" s="7">
        <v>0.2</v>
      </c>
      <c r="Q67" s="7">
        <v>0.6</v>
      </c>
      <c r="R67" s="7">
        <v>0.05</v>
      </c>
      <c r="S67" s="7">
        <v>0.05</v>
      </c>
      <c r="T67" s="7">
        <v>0.1</v>
      </c>
      <c r="U67" s="7">
        <f t="shared" si="15"/>
        <v>1.0000000000000002</v>
      </c>
      <c r="V67" s="9">
        <v>10</v>
      </c>
      <c r="W67" s="8">
        <f t="shared" si="16"/>
        <v>6</v>
      </c>
      <c r="X67" s="8">
        <f t="shared" si="17"/>
        <v>0.1</v>
      </c>
      <c r="Y67" s="34">
        <f t="shared" si="6"/>
        <v>1.3031000000000004</v>
      </c>
      <c r="Z67" s="35">
        <f>'Order Composition'!$C28</f>
        <v>0.6</v>
      </c>
      <c r="AA67" s="34">
        <f t="shared" si="7"/>
        <v>0.78186000000000022</v>
      </c>
    </row>
    <row r="68" spans="1:27" x14ac:dyDescent="0.35">
      <c r="A68" s="1" t="s">
        <v>47</v>
      </c>
      <c r="B68" s="2">
        <v>13</v>
      </c>
      <c r="C68" s="16" t="s">
        <v>9</v>
      </c>
      <c r="D68" s="1" t="s">
        <v>15</v>
      </c>
      <c r="E68" s="5">
        <v>4</v>
      </c>
      <c r="F68" s="33">
        <f t="shared" si="9"/>
        <v>1.4000000000000001</v>
      </c>
      <c r="G68" s="5">
        <f t="shared" si="14"/>
        <v>5.6000000000000005</v>
      </c>
      <c r="H68" s="5">
        <f>COGS!$I$4</f>
        <v>10.5</v>
      </c>
      <c r="I68" s="5">
        <f>COGS!C$4</f>
        <v>6.79</v>
      </c>
      <c r="J68" s="5">
        <f>COGS!D$4</f>
        <v>13.56</v>
      </c>
      <c r="K68" s="5">
        <f>COGS!E$4</f>
        <v>11.34</v>
      </c>
      <c r="L68" s="5">
        <f>COGS!F$4</f>
        <v>4.5599999999999996</v>
      </c>
      <c r="M68" s="5">
        <f>COGS!G$4</f>
        <v>5.34</v>
      </c>
      <c r="N68" s="5">
        <f t="shared" si="2"/>
        <v>3.1803000000000003</v>
      </c>
      <c r="O68" s="1">
        <v>0.3</v>
      </c>
      <c r="P68" s="7">
        <v>0.2</v>
      </c>
      <c r="Q68" s="7">
        <v>0.5</v>
      </c>
      <c r="R68" s="7">
        <v>0.15</v>
      </c>
      <c r="S68" s="7">
        <v>0.05</v>
      </c>
      <c r="T68" s="7">
        <v>0.1</v>
      </c>
      <c r="U68" s="7">
        <f t="shared" si="15"/>
        <v>1</v>
      </c>
      <c r="V68" s="9">
        <v>10</v>
      </c>
      <c r="W68" s="8">
        <f t="shared" si="16"/>
        <v>6</v>
      </c>
      <c r="X68" s="8">
        <f t="shared" si="17"/>
        <v>0.1</v>
      </c>
      <c r="Y68" s="34">
        <f t="shared" si="6"/>
        <v>1.3697000000000001</v>
      </c>
      <c r="Z68" s="35">
        <f>'Order Composition'!$C29</f>
        <v>0.6</v>
      </c>
      <c r="AA68" s="34">
        <f t="shared" si="7"/>
        <v>0.82182000000000011</v>
      </c>
    </row>
    <row r="69" spans="1:27" x14ac:dyDescent="0.35">
      <c r="A69" s="1" t="s">
        <v>47</v>
      </c>
      <c r="B69" s="2">
        <v>14</v>
      </c>
      <c r="C69" s="16" t="s">
        <v>9</v>
      </c>
      <c r="D69" s="1" t="s">
        <v>16</v>
      </c>
      <c r="E69" s="5">
        <v>3</v>
      </c>
      <c r="F69" s="33">
        <f t="shared" si="9"/>
        <v>1.4000000000000001</v>
      </c>
      <c r="G69" s="5">
        <f t="shared" si="14"/>
        <v>4.2</v>
      </c>
      <c r="H69" s="5">
        <f>COGS!$I$4</f>
        <v>10.5</v>
      </c>
      <c r="I69" s="5">
        <f>COGS!C$4</f>
        <v>6.79</v>
      </c>
      <c r="J69" s="5">
        <f>COGS!D$4</f>
        <v>13.56</v>
      </c>
      <c r="K69" s="5">
        <f>COGS!E$4</f>
        <v>11.34</v>
      </c>
      <c r="L69" s="5">
        <f>COGS!F$4</f>
        <v>4.5599999999999996</v>
      </c>
      <c r="M69" s="5">
        <f>COGS!G$4</f>
        <v>5.34</v>
      </c>
      <c r="N69" s="5">
        <f t="shared" ref="N69:N132" si="18">SUMPRODUCT(I69:M69,P69:T69)*O69</f>
        <v>1.9892000000000001</v>
      </c>
      <c r="O69" s="1">
        <v>0.2</v>
      </c>
      <c r="P69" s="7">
        <v>0.1</v>
      </c>
      <c r="Q69" s="7">
        <v>0</v>
      </c>
      <c r="R69" s="7">
        <v>0.75</v>
      </c>
      <c r="S69" s="7">
        <v>0.05</v>
      </c>
      <c r="T69" s="7">
        <v>0.1</v>
      </c>
      <c r="U69" s="7">
        <f t="shared" si="15"/>
        <v>1</v>
      </c>
      <c r="V69" s="9">
        <v>15</v>
      </c>
      <c r="W69" s="8">
        <f t="shared" si="16"/>
        <v>4</v>
      </c>
      <c r="X69" s="8">
        <f t="shared" si="17"/>
        <v>6.6666666666666666E-2</v>
      </c>
      <c r="Y69" s="34">
        <f t="shared" ref="Y69:Y132" si="19">G69-N69-X69*H69</f>
        <v>1.5107999999999999</v>
      </c>
      <c r="Z69" s="35">
        <f>'Order Composition'!$C30</f>
        <v>0.6</v>
      </c>
      <c r="AA69" s="34">
        <f t="shared" ref="AA69:AA132" si="20">Y69*Z69</f>
        <v>0.90647999999999995</v>
      </c>
    </row>
    <row r="70" spans="1:27" x14ac:dyDescent="0.35">
      <c r="A70" s="1" t="s">
        <v>47</v>
      </c>
      <c r="B70" s="2">
        <v>15</v>
      </c>
      <c r="C70" s="16" t="s">
        <v>9</v>
      </c>
      <c r="D70" s="1" t="s">
        <v>43</v>
      </c>
      <c r="E70" s="5">
        <v>3</v>
      </c>
      <c r="F70" s="33">
        <f t="shared" si="9"/>
        <v>1.4000000000000001</v>
      </c>
      <c r="G70" s="5">
        <f t="shared" si="14"/>
        <v>4.2</v>
      </c>
      <c r="H70" s="5">
        <f>COGS!$I$4</f>
        <v>10.5</v>
      </c>
      <c r="I70" s="5">
        <f>COGS!C$4</f>
        <v>6.79</v>
      </c>
      <c r="J70" s="5">
        <f>COGS!D$4</f>
        <v>13.56</v>
      </c>
      <c r="K70" s="5">
        <f>COGS!E$4</f>
        <v>11.34</v>
      </c>
      <c r="L70" s="5">
        <f>COGS!F$4</f>
        <v>4.5599999999999996</v>
      </c>
      <c r="M70" s="5">
        <f>COGS!G$4</f>
        <v>5.34</v>
      </c>
      <c r="N70" s="5">
        <f t="shared" si="18"/>
        <v>1.8982000000000003</v>
      </c>
      <c r="O70" s="1">
        <v>0.2</v>
      </c>
      <c r="P70" s="7">
        <v>0.2</v>
      </c>
      <c r="Q70" s="7">
        <v>0</v>
      </c>
      <c r="R70" s="7">
        <v>0.65</v>
      </c>
      <c r="S70" s="7">
        <v>0.05</v>
      </c>
      <c r="T70" s="7">
        <v>0.1</v>
      </c>
      <c r="U70" s="7">
        <f t="shared" si="15"/>
        <v>1.0000000000000002</v>
      </c>
      <c r="V70" s="9">
        <v>15</v>
      </c>
      <c r="W70" s="8">
        <f t="shared" si="16"/>
        <v>4</v>
      </c>
      <c r="X70" s="8">
        <f t="shared" si="17"/>
        <v>6.6666666666666666E-2</v>
      </c>
      <c r="Y70" s="34">
        <f t="shared" si="19"/>
        <v>1.6018000000000001</v>
      </c>
      <c r="Z70" s="35">
        <f>'Order Composition'!$C31</f>
        <v>0.6</v>
      </c>
      <c r="AA70" s="34">
        <f t="shared" si="20"/>
        <v>0.96108000000000005</v>
      </c>
    </row>
    <row r="71" spans="1:27" x14ac:dyDescent="0.35">
      <c r="A71" s="1" t="s">
        <v>47</v>
      </c>
      <c r="B71" s="2">
        <v>16</v>
      </c>
      <c r="C71" s="16" t="s">
        <v>9</v>
      </c>
      <c r="D71" s="1" t="s">
        <v>17</v>
      </c>
      <c r="E71" s="5">
        <v>5</v>
      </c>
      <c r="F71" s="33">
        <f t="shared" si="9"/>
        <v>1.4000000000000001</v>
      </c>
      <c r="G71" s="5">
        <f t="shared" si="14"/>
        <v>7.0000000000000009</v>
      </c>
      <c r="H71" s="5">
        <f>COGS!$I$4</f>
        <v>10.5</v>
      </c>
      <c r="I71" s="5">
        <f>COGS!C$4</f>
        <v>6.79</v>
      </c>
      <c r="J71" s="5">
        <f>COGS!D$4</f>
        <v>13.56</v>
      </c>
      <c r="K71" s="5">
        <f>COGS!E$4</f>
        <v>11.34</v>
      </c>
      <c r="L71" s="5">
        <f>COGS!F$4</f>
        <v>4.5599999999999996</v>
      </c>
      <c r="M71" s="5">
        <f>COGS!G$4</f>
        <v>5.34</v>
      </c>
      <c r="N71" s="5">
        <f t="shared" si="18"/>
        <v>3.1949999999999998</v>
      </c>
      <c r="O71" s="1">
        <v>0.3</v>
      </c>
      <c r="P71" s="7">
        <v>0</v>
      </c>
      <c r="Q71" s="7">
        <v>0.5</v>
      </c>
      <c r="R71" s="7">
        <v>0.2</v>
      </c>
      <c r="S71" s="7">
        <v>0</v>
      </c>
      <c r="T71" s="7">
        <v>0.3</v>
      </c>
      <c r="U71" s="7">
        <f t="shared" si="15"/>
        <v>1</v>
      </c>
      <c r="V71" s="9">
        <v>10</v>
      </c>
      <c r="W71" s="8">
        <f t="shared" si="16"/>
        <v>6</v>
      </c>
      <c r="X71" s="8">
        <f t="shared" si="17"/>
        <v>0.1</v>
      </c>
      <c r="Y71" s="34">
        <f t="shared" si="19"/>
        <v>2.7550000000000008</v>
      </c>
      <c r="Z71" s="35">
        <f>'Order Composition'!$C32</f>
        <v>0.6</v>
      </c>
      <c r="AA71" s="34">
        <f t="shared" si="20"/>
        <v>1.6530000000000005</v>
      </c>
    </row>
    <row r="72" spans="1:27" x14ac:dyDescent="0.35">
      <c r="A72" s="1" t="s">
        <v>47</v>
      </c>
      <c r="B72" s="2">
        <v>17</v>
      </c>
      <c r="C72" s="16" t="s">
        <v>9</v>
      </c>
      <c r="D72" s="1" t="s">
        <v>18</v>
      </c>
      <c r="E72" s="5">
        <v>5</v>
      </c>
      <c r="F72" s="33">
        <f t="shared" si="9"/>
        <v>1.4000000000000001</v>
      </c>
      <c r="G72" s="5">
        <f t="shared" si="14"/>
        <v>7.0000000000000009</v>
      </c>
      <c r="H72" s="5">
        <f>COGS!$I$4</f>
        <v>10.5</v>
      </c>
      <c r="I72" s="5">
        <f>COGS!C$4</f>
        <v>6.79</v>
      </c>
      <c r="J72" s="5">
        <f>COGS!D$4</f>
        <v>13.56</v>
      </c>
      <c r="K72" s="5">
        <f>COGS!E$4</f>
        <v>11.34</v>
      </c>
      <c r="L72" s="5">
        <f>COGS!F$4</f>
        <v>4.5599999999999996</v>
      </c>
      <c r="M72" s="5">
        <f>COGS!G$4</f>
        <v>5.34</v>
      </c>
      <c r="N72" s="5">
        <f t="shared" si="18"/>
        <v>3.2384999999999997</v>
      </c>
      <c r="O72" s="1">
        <v>0.3</v>
      </c>
      <c r="P72" s="7">
        <v>0.1</v>
      </c>
      <c r="Q72" s="7">
        <v>0.5</v>
      </c>
      <c r="R72" s="7">
        <v>0.2</v>
      </c>
      <c r="S72" s="7">
        <v>0</v>
      </c>
      <c r="T72" s="7">
        <v>0.2</v>
      </c>
      <c r="U72" s="7">
        <f t="shared" si="15"/>
        <v>1</v>
      </c>
      <c r="V72" s="9">
        <v>10</v>
      </c>
      <c r="W72" s="8">
        <f t="shared" si="16"/>
        <v>6</v>
      </c>
      <c r="X72" s="8">
        <f t="shared" si="17"/>
        <v>0.1</v>
      </c>
      <c r="Y72" s="34">
        <f t="shared" si="19"/>
        <v>2.7115000000000009</v>
      </c>
      <c r="Z72" s="35">
        <f>'Order Composition'!$C33</f>
        <v>0.6</v>
      </c>
      <c r="AA72" s="34">
        <f t="shared" si="20"/>
        <v>1.6269000000000005</v>
      </c>
    </row>
    <row r="73" spans="1:27" x14ac:dyDescent="0.35">
      <c r="A73" s="1" t="s">
        <v>47</v>
      </c>
      <c r="B73" s="2">
        <v>18</v>
      </c>
      <c r="C73" s="17" t="s">
        <v>19</v>
      </c>
      <c r="D73" s="1" t="s">
        <v>20</v>
      </c>
      <c r="E73" s="5">
        <v>3</v>
      </c>
      <c r="F73" s="33">
        <f t="shared" si="9"/>
        <v>1.4000000000000001</v>
      </c>
      <c r="G73" s="5">
        <f t="shared" si="14"/>
        <v>4.2</v>
      </c>
      <c r="H73" s="5">
        <f>COGS!$I$4</f>
        <v>10.5</v>
      </c>
      <c r="I73" s="5">
        <f>COGS!C$4</f>
        <v>6.79</v>
      </c>
      <c r="J73" s="5">
        <f>COGS!D$4</f>
        <v>13.56</v>
      </c>
      <c r="K73" s="5">
        <f>COGS!E$4</f>
        <v>11.34</v>
      </c>
      <c r="L73" s="5">
        <f>COGS!F$4</f>
        <v>4.5599999999999996</v>
      </c>
      <c r="M73" s="5">
        <f>COGS!G$4</f>
        <v>5.34</v>
      </c>
      <c r="N73" s="5">
        <f t="shared" si="18"/>
        <v>1.2945</v>
      </c>
      <c r="O73" s="1">
        <v>0.15</v>
      </c>
      <c r="P73" s="7">
        <v>0.2</v>
      </c>
      <c r="Q73" s="7">
        <v>0</v>
      </c>
      <c r="R73" s="7">
        <v>0.5</v>
      </c>
      <c r="S73" s="7">
        <v>0</v>
      </c>
      <c r="T73" s="7">
        <v>0.3</v>
      </c>
      <c r="U73" s="7">
        <f t="shared" si="15"/>
        <v>1</v>
      </c>
      <c r="V73" s="9">
        <v>20</v>
      </c>
      <c r="W73" s="8">
        <f t="shared" si="16"/>
        <v>3</v>
      </c>
      <c r="X73" s="8">
        <f t="shared" si="17"/>
        <v>0.05</v>
      </c>
      <c r="Y73" s="34">
        <f t="shared" si="19"/>
        <v>2.3805000000000001</v>
      </c>
      <c r="Z73" s="35">
        <f>'Order Composition'!$C34</f>
        <v>0.4</v>
      </c>
      <c r="AA73" s="34">
        <f t="shared" si="20"/>
        <v>0.95220000000000005</v>
      </c>
    </row>
    <row r="74" spans="1:27" x14ac:dyDescent="0.35">
      <c r="A74" s="1" t="s">
        <v>47</v>
      </c>
      <c r="B74" s="2">
        <v>19</v>
      </c>
      <c r="C74" s="17" t="s">
        <v>19</v>
      </c>
      <c r="D74" s="1" t="s">
        <v>21</v>
      </c>
      <c r="E74" s="5">
        <v>3</v>
      </c>
      <c r="F74" s="33">
        <f t="shared" si="9"/>
        <v>1.4000000000000001</v>
      </c>
      <c r="G74" s="5">
        <f t="shared" si="14"/>
        <v>4.2</v>
      </c>
      <c r="H74" s="5">
        <f>COGS!$I$4</f>
        <v>10.5</v>
      </c>
      <c r="I74" s="5">
        <f>COGS!C$4</f>
        <v>6.79</v>
      </c>
      <c r="J74" s="5">
        <f>COGS!D$4</f>
        <v>13.56</v>
      </c>
      <c r="K74" s="5">
        <f>COGS!E$4</f>
        <v>11.34</v>
      </c>
      <c r="L74" s="5">
        <f>COGS!F$4</f>
        <v>4.5599999999999996</v>
      </c>
      <c r="M74" s="5">
        <f>COGS!G$4</f>
        <v>5.34</v>
      </c>
      <c r="N74" s="5">
        <f t="shared" si="18"/>
        <v>1.2945</v>
      </c>
      <c r="O74" s="1">
        <v>0.15</v>
      </c>
      <c r="P74" s="7">
        <v>0.2</v>
      </c>
      <c r="Q74" s="7">
        <v>0</v>
      </c>
      <c r="R74" s="7">
        <v>0.5</v>
      </c>
      <c r="S74" s="7">
        <v>0</v>
      </c>
      <c r="T74" s="7">
        <v>0.3</v>
      </c>
      <c r="U74" s="7">
        <f t="shared" si="15"/>
        <v>1</v>
      </c>
      <c r="V74" s="9">
        <v>20</v>
      </c>
      <c r="W74" s="8">
        <f t="shared" si="16"/>
        <v>3</v>
      </c>
      <c r="X74" s="8">
        <f t="shared" si="17"/>
        <v>0.05</v>
      </c>
      <c r="Y74" s="34">
        <f t="shared" si="19"/>
        <v>2.3805000000000001</v>
      </c>
      <c r="Z74" s="35">
        <f>'Order Composition'!$C35</f>
        <v>0.4</v>
      </c>
      <c r="AA74" s="34">
        <f t="shared" si="20"/>
        <v>0.95220000000000005</v>
      </c>
    </row>
    <row r="75" spans="1:27" x14ac:dyDescent="0.35">
      <c r="A75" s="1" t="s">
        <v>47</v>
      </c>
      <c r="B75" s="2">
        <v>20</v>
      </c>
      <c r="C75" s="17" t="s">
        <v>19</v>
      </c>
      <c r="D75" s="1" t="s">
        <v>22</v>
      </c>
      <c r="E75" s="5">
        <v>1.5</v>
      </c>
      <c r="F75" s="33">
        <f t="shared" si="9"/>
        <v>1.4000000000000001</v>
      </c>
      <c r="G75" s="5">
        <f t="shared" si="14"/>
        <v>2.1</v>
      </c>
      <c r="H75" s="5">
        <f>COGS!$I$4</f>
        <v>10.5</v>
      </c>
      <c r="I75" s="5">
        <f>COGS!C$4</f>
        <v>6.79</v>
      </c>
      <c r="J75" s="5">
        <f>COGS!D$4</f>
        <v>13.56</v>
      </c>
      <c r="K75" s="5">
        <f>COGS!E$4</f>
        <v>11.34</v>
      </c>
      <c r="L75" s="5">
        <f>COGS!F$4</f>
        <v>4.5599999999999996</v>
      </c>
      <c r="M75" s="5">
        <f>COGS!G$4</f>
        <v>5.34</v>
      </c>
      <c r="N75" s="5">
        <f t="shared" si="18"/>
        <v>0.8630000000000001</v>
      </c>
      <c r="O75" s="1">
        <v>0.1</v>
      </c>
      <c r="P75" s="7">
        <v>0.2</v>
      </c>
      <c r="Q75" s="7">
        <v>0</v>
      </c>
      <c r="R75" s="7">
        <v>0.5</v>
      </c>
      <c r="S75" s="7">
        <v>0</v>
      </c>
      <c r="T75" s="7">
        <v>0.3</v>
      </c>
      <c r="U75" s="7">
        <f t="shared" si="15"/>
        <v>1</v>
      </c>
      <c r="V75" s="9">
        <v>60</v>
      </c>
      <c r="W75" s="8">
        <f t="shared" si="16"/>
        <v>1</v>
      </c>
      <c r="X75" s="8">
        <f t="shared" si="17"/>
        <v>1.6666666666666666E-2</v>
      </c>
      <c r="Y75" s="34">
        <f t="shared" si="19"/>
        <v>1.0620000000000001</v>
      </c>
      <c r="Z75" s="35">
        <f>'Order Composition'!$C36</f>
        <v>0.4</v>
      </c>
      <c r="AA75" s="34">
        <f t="shared" si="20"/>
        <v>0.42480000000000007</v>
      </c>
    </row>
    <row r="76" spans="1:27" x14ac:dyDescent="0.35">
      <c r="A76" s="1" t="s">
        <v>47</v>
      </c>
      <c r="B76" s="2">
        <v>21</v>
      </c>
      <c r="C76" s="21" t="s">
        <v>34</v>
      </c>
      <c r="D76" s="1" t="s">
        <v>25</v>
      </c>
      <c r="E76" s="5">
        <v>1.5</v>
      </c>
      <c r="F76" s="33">
        <f t="shared" si="9"/>
        <v>1.4000000000000001</v>
      </c>
      <c r="G76" s="5">
        <f t="shared" si="14"/>
        <v>2.1</v>
      </c>
      <c r="H76" s="5">
        <f>COGS!$I$4</f>
        <v>10.5</v>
      </c>
      <c r="I76" s="5">
        <f>COGS!C$4</f>
        <v>6.79</v>
      </c>
      <c r="J76" s="5">
        <f>COGS!D$4</f>
        <v>13.56</v>
      </c>
      <c r="K76" s="5">
        <f>COGS!E$4</f>
        <v>11.34</v>
      </c>
      <c r="L76" s="5">
        <f>COGS!F$4</f>
        <v>4.5599999999999996</v>
      </c>
      <c r="M76" s="5">
        <f>COGS!G$4</f>
        <v>5.34</v>
      </c>
      <c r="N76" s="5">
        <f t="shared" si="18"/>
        <v>0.91199999999999992</v>
      </c>
      <c r="O76" s="1">
        <v>0.2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f t="shared" si="15"/>
        <v>1</v>
      </c>
      <c r="V76" s="9">
        <v>120</v>
      </c>
      <c r="W76" s="8">
        <f t="shared" si="16"/>
        <v>0.5</v>
      </c>
      <c r="X76" s="8">
        <f t="shared" si="17"/>
        <v>8.3333333333333332E-3</v>
      </c>
      <c r="Y76" s="34">
        <f t="shared" si="19"/>
        <v>1.1005000000000003</v>
      </c>
      <c r="Z76" s="35">
        <f>'Order Composition'!$C37</f>
        <v>0.8</v>
      </c>
      <c r="AA76" s="34">
        <f t="shared" si="20"/>
        <v>0.88040000000000029</v>
      </c>
    </row>
    <row r="77" spans="1:27" x14ac:dyDescent="0.35">
      <c r="A77" s="1" t="s">
        <v>47</v>
      </c>
      <c r="B77" s="2">
        <v>22</v>
      </c>
      <c r="C77" s="18" t="s">
        <v>34</v>
      </c>
      <c r="D77" s="1" t="s">
        <v>26</v>
      </c>
      <c r="E77" s="5">
        <v>1.5</v>
      </c>
      <c r="F77" s="33">
        <f t="shared" si="9"/>
        <v>1.4000000000000001</v>
      </c>
      <c r="G77" s="5">
        <f t="shared" si="14"/>
        <v>2.1</v>
      </c>
      <c r="H77" s="5">
        <f>COGS!$I$4</f>
        <v>10.5</v>
      </c>
      <c r="I77" s="5">
        <f>COGS!C$4</f>
        <v>6.79</v>
      </c>
      <c r="J77" s="5">
        <f>COGS!D$4</f>
        <v>13.56</v>
      </c>
      <c r="K77" s="5">
        <f>COGS!E$4</f>
        <v>11.34</v>
      </c>
      <c r="L77" s="5">
        <f>COGS!F$4</f>
        <v>4.5599999999999996</v>
      </c>
      <c r="M77" s="5">
        <f>COGS!G$4</f>
        <v>5.34</v>
      </c>
      <c r="N77" s="5">
        <f t="shared" si="18"/>
        <v>0.91199999999999992</v>
      </c>
      <c r="O77" s="1">
        <v>0.2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f t="shared" si="15"/>
        <v>1</v>
      </c>
      <c r="V77" s="9">
        <v>120</v>
      </c>
      <c r="W77" s="8">
        <f t="shared" si="16"/>
        <v>0.5</v>
      </c>
      <c r="X77" s="8">
        <f t="shared" si="17"/>
        <v>8.3333333333333332E-3</v>
      </c>
      <c r="Y77" s="34">
        <f t="shared" si="19"/>
        <v>1.1005000000000003</v>
      </c>
      <c r="Z77" s="35">
        <f>'Order Composition'!$C38</f>
        <v>0.8</v>
      </c>
      <c r="AA77" s="34">
        <f t="shared" si="20"/>
        <v>0.88040000000000029</v>
      </c>
    </row>
    <row r="78" spans="1:27" x14ac:dyDescent="0.35">
      <c r="A78" s="1" t="s">
        <v>47</v>
      </c>
      <c r="B78" s="2">
        <v>23</v>
      </c>
      <c r="C78" s="18" t="s">
        <v>34</v>
      </c>
      <c r="D78" s="1" t="s">
        <v>27</v>
      </c>
      <c r="E78" s="5">
        <v>2</v>
      </c>
      <c r="F78" s="33">
        <f t="shared" si="9"/>
        <v>1.4000000000000001</v>
      </c>
      <c r="G78" s="5">
        <f t="shared" si="14"/>
        <v>2.8000000000000003</v>
      </c>
      <c r="H78" s="5">
        <f>COGS!$I$4</f>
        <v>10.5</v>
      </c>
      <c r="I78" s="5">
        <f>COGS!C$4</f>
        <v>6.79</v>
      </c>
      <c r="J78" s="5">
        <f>COGS!D$4</f>
        <v>13.56</v>
      </c>
      <c r="K78" s="5">
        <f>COGS!E$4</f>
        <v>11.34</v>
      </c>
      <c r="L78" s="5">
        <f>COGS!F$4</f>
        <v>4.5599999999999996</v>
      </c>
      <c r="M78" s="5">
        <f>COGS!G$4</f>
        <v>5.34</v>
      </c>
      <c r="N78" s="5">
        <f t="shared" si="18"/>
        <v>1.1832</v>
      </c>
      <c r="O78" s="1">
        <v>0.2</v>
      </c>
      <c r="P78" s="7">
        <v>0</v>
      </c>
      <c r="Q78" s="7">
        <v>0</v>
      </c>
      <c r="R78" s="7">
        <v>0.2</v>
      </c>
      <c r="S78" s="7">
        <v>0.8</v>
      </c>
      <c r="T78" s="7">
        <v>0</v>
      </c>
      <c r="U78" s="7">
        <f t="shared" si="15"/>
        <v>1</v>
      </c>
      <c r="V78" s="9">
        <v>60</v>
      </c>
      <c r="W78" s="8">
        <f t="shared" si="16"/>
        <v>1</v>
      </c>
      <c r="X78" s="8">
        <f t="shared" si="17"/>
        <v>1.6666666666666666E-2</v>
      </c>
      <c r="Y78" s="34">
        <f t="shared" si="19"/>
        <v>1.4418000000000002</v>
      </c>
      <c r="Z78" s="35">
        <f>'Order Composition'!$C39</f>
        <v>0.8</v>
      </c>
      <c r="AA78" s="34">
        <f t="shared" si="20"/>
        <v>1.1534400000000002</v>
      </c>
    </row>
    <row r="79" spans="1:27" x14ac:dyDescent="0.35">
      <c r="A79" s="1" t="s">
        <v>47</v>
      </c>
      <c r="B79" s="2">
        <v>24</v>
      </c>
      <c r="C79" s="18" t="s">
        <v>34</v>
      </c>
      <c r="D79" s="1" t="s">
        <v>28</v>
      </c>
      <c r="E79" s="5">
        <v>2</v>
      </c>
      <c r="F79" s="33">
        <f t="shared" si="9"/>
        <v>1.4000000000000001</v>
      </c>
      <c r="G79" s="5">
        <f t="shared" si="14"/>
        <v>2.8000000000000003</v>
      </c>
      <c r="H79" s="5">
        <f>COGS!$I$4</f>
        <v>10.5</v>
      </c>
      <c r="I79" s="5">
        <f>COGS!C$4</f>
        <v>6.79</v>
      </c>
      <c r="J79" s="5">
        <f>COGS!D$4</f>
        <v>13.56</v>
      </c>
      <c r="K79" s="5">
        <f>COGS!E$4</f>
        <v>11.34</v>
      </c>
      <c r="L79" s="5">
        <f>COGS!F$4</f>
        <v>4.5599999999999996</v>
      </c>
      <c r="M79" s="5">
        <f>COGS!G$4</f>
        <v>5.34</v>
      </c>
      <c r="N79" s="5">
        <f t="shared" si="18"/>
        <v>1.1832</v>
      </c>
      <c r="O79" s="1">
        <v>0.2</v>
      </c>
      <c r="P79" s="7">
        <v>0</v>
      </c>
      <c r="Q79" s="7">
        <v>0</v>
      </c>
      <c r="R79" s="7">
        <v>0.2</v>
      </c>
      <c r="S79" s="7">
        <v>0.8</v>
      </c>
      <c r="T79" s="7">
        <v>0</v>
      </c>
      <c r="U79" s="7">
        <f t="shared" si="15"/>
        <v>1</v>
      </c>
      <c r="V79" s="9">
        <v>60</v>
      </c>
      <c r="W79" s="8">
        <f t="shared" si="16"/>
        <v>1</v>
      </c>
      <c r="X79" s="8">
        <f t="shared" si="17"/>
        <v>1.6666666666666666E-2</v>
      </c>
      <c r="Y79" s="34">
        <f t="shared" si="19"/>
        <v>1.4418000000000002</v>
      </c>
      <c r="Z79" s="35">
        <f>'Order Composition'!$C40</f>
        <v>0.8</v>
      </c>
      <c r="AA79" s="34">
        <f t="shared" si="20"/>
        <v>1.1534400000000002</v>
      </c>
    </row>
    <row r="80" spans="1:27" x14ac:dyDescent="0.35">
      <c r="A80" s="1" t="s">
        <v>47</v>
      </c>
      <c r="B80" s="2">
        <v>25</v>
      </c>
      <c r="C80" s="18" t="s">
        <v>34</v>
      </c>
      <c r="D80" s="1" t="s">
        <v>29</v>
      </c>
      <c r="E80" s="5">
        <v>1.5</v>
      </c>
      <c r="F80" s="33">
        <f t="shared" si="9"/>
        <v>1.4000000000000001</v>
      </c>
      <c r="G80" s="5">
        <f t="shared" si="14"/>
        <v>2.1</v>
      </c>
      <c r="H80" s="5">
        <f>COGS!$I$4</f>
        <v>10.5</v>
      </c>
      <c r="I80" s="5">
        <f>COGS!C$4</f>
        <v>6.79</v>
      </c>
      <c r="J80" s="5">
        <f>COGS!D$4</f>
        <v>13.56</v>
      </c>
      <c r="K80" s="5">
        <f>COGS!E$4</f>
        <v>11.34</v>
      </c>
      <c r="L80" s="5">
        <f>COGS!F$4</f>
        <v>4.5599999999999996</v>
      </c>
      <c r="M80" s="5">
        <f>COGS!G$4</f>
        <v>5.34</v>
      </c>
      <c r="N80" s="5">
        <f t="shared" si="18"/>
        <v>0.91199999999999992</v>
      </c>
      <c r="O80" s="1">
        <v>0.2</v>
      </c>
      <c r="P80" s="7">
        <v>0</v>
      </c>
      <c r="Q80" s="7">
        <v>0</v>
      </c>
      <c r="R80" s="7">
        <v>0</v>
      </c>
      <c r="S80" s="7">
        <v>1</v>
      </c>
      <c r="T80" s="7">
        <v>0</v>
      </c>
      <c r="U80" s="7">
        <f t="shared" si="15"/>
        <v>1</v>
      </c>
      <c r="V80" s="9">
        <v>40</v>
      </c>
      <c r="W80" s="8">
        <f t="shared" si="16"/>
        <v>1.5</v>
      </c>
      <c r="X80" s="8">
        <f t="shared" si="17"/>
        <v>2.5000000000000001E-2</v>
      </c>
      <c r="Y80" s="34">
        <f t="shared" si="19"/>
        <v>0.92550000000000021</v>
      </c>
      <c r="Z80" s="35">
        <f>'Order Composition'!$C41</f>
        <v>0.8</v>
      </c>
      <c r="AA80" s="34">
        <f t="shared" si="20"/>
        <v>0.74040000000000017</v>
      </c>
    </row>
    <row r="81" spans="1:27" x14ac:dyDescent="0.35">
      <c r="A81" s="1" t="s">
        <v>47</v>
      </c>
      <c r="B81" s="2">
        <v>26</v>
      </c>
      <c r="C81" s="28" t="s">
        <v>34</v>
      </c>
      <c r="D81" s="1" t="s">
        <v>30</v>
      </c>
      <c r="E81" s="5">
        <v>1.5</v>
      </c>
      <c r="F81" s="33">
        <f t="shared" si="9"/>
        <v>1.4000000000000001</v>
      </c>
      <c r="G81" s="5">
        <f t="shared" si="14"/>
        <v>2.1</v>
      </c>
      <c r="H81" s="5">
        <f>COGS!$I$4</f>
        <v>10.5</v>
      </c>
      <c r="I81" s="5">
        <f>COGS!C$4</f>
        <v>6.79</v>
      </c>
      <c r="J81" s="5">
        <f>COGS!D$4</f>
        <v>13.56</v>
      </c>
      <c r="K81" s="5">
        <f>COGS!E$4</f>
        <v>11.34</v>
      </c>
      <c r="L81" s="5">
        <f>COGS!F$4</f>
        <v>4.5599999999999996</v>
      </c>
      <c r="M81" s="5">
        <f>COGS!G$4</f>
        <v>5.34</v>
      </c>
      <c r="N81" s="5">
        <f t="shared" si="18"/>
        <v>1.0476000000000001</v>
      </c>
      <c r="O81" s="1">
        <v>0.2</v>
      </c>
      <c r="P81" s="7">
        <v>0</v>
      </c>
      <c r="Q81" s="7">
        <v>0</v>
      </c>
      <c r="R81" s="7">
        <v>0.1</v>
      </c>
      <c r="S81" s="7">
        <v>0.9</v>
      </c>
      <c r="T81" s="7">
        <v>0</v>
      </c>
      <c r="U81" s="7">
        <f t="shared" si="15"/>
        <v>1</v>
      </c>
      <c r="V81" s="9">
        <v>40</v>
      </c>
      <c r="W81" s="8">
        <f t="shared" si="16"/>
        <v>1.5</v>
      </c>
      <c r="X81" s="8">
        <f t="shared" si="17"/>
        <v>2.5000000000000001E-2</v>
      </c>
      <c r="Y81" s="34">
        <f t="shared" si="19"/>
        <v>0.78990000000000005</v>
      </c>
      <c r="Z81" s="35">
        <f>'Order Composition'!$C42</f>
        <v>0.8</v>
      </c>
      <c r="AA81" s="34">
        <f t="shared" si="20"/>
        <v>0.63192000000000004</v>
      </c>
    </row>
    <row r="82" spans="1:27" x14ac:dyDescent="0.35">
      <c r="A82" s="1" t="s">
        <v>48</v>
      </c>
      <c r="B82" s="2">
        <v>1</v>
      </c>
      <c r="C82" s="15" t="s">
        <v>3</v>
      </c>
      <c r="D82" s="1" t="s">
        <v>4</v>
      </c>
      <c r="E82" s="5">
        <v>3</v>
      </c>
      <c r="F82" s="33">
        <f t="shared" si="9"/>
        <v>1.4666666666666668</v>
      </c>
      <c r="G82" s="5">
        <f>E82*F82</f>
        <v>4.4000000000000004</v>
      </c>
      <c r="H82" s="5">
        <f>COGS!$I$5</f>
        <v>11</v>
      </c>
      <c r="I82" s="5">
        <f>COGS!C$5</f>
        <v>6.23</v>
      </c>
      <c r="J82" s="5">
        <f>COGS!D$5</f>
        <v>13.8</v>
      </c>
      <c r="K82" s="5">
        <f>COGS!E$5</f>
        <v>12.45</v>
      </c>
      <c r="L82" s="5">
        <f>COGS!F$5</f>
        <v>5.2</v>
      </c>
      <c r="M82" s="5">
        <f>COGS!G$5</f>
        <v>5.7</v>
      </c>
      <c r="N82" s="5">
        <f t="shared" si="18"/>
        <v>2.355</v>
      </c>
      <c r="O82" s="1">
        <v>0.2</v>
      </c>
      <c r="P82" s="7">
        <v>0</v>
      </c>
      <c r="Q82" s="7">
        <v>0</v>
      </c>
      <c r="R82" s="7">
        <v>0.9</v>
      </c>
      <c r="S82" s="7">
        <v>0</v>
      </c>
      <c r="T82" s="7">
        <v>0.1</v>
      </c>
      <c r="U82" s="7">
        <f>SUM(P82:T82)</f>
        <v>1</v>
      </c>
      <c r="V82" s="9">
        <v>20</v>
      </c>
      <c r="W82" s="8">
        <f>60/V82</f>
        <v>3</v>
      </c>
      <c r="X82" s="8">
        <f>W82/60</f>
        <v>0.05</v>
      </c>
      <c r="Y82" s="34">
        <f t="shared" si="19"/>
        <v>1.4950000000000003</v>
      </c>
      <c r="Z82" s="35">
        <f>'Order Composition'!$D17</f>
        <v>0.4</v>
      </c>
      <c r="AA82" s="34">
        <f t="shared" si="20"/>
        <v>0.5980000000000002</v>
      </c>
    </row>
    <row r="83" spans="1:27" x14ac:dyDescent="0.35">
      <c r="A83" s="1" t="s">
        <v>48</v>
      </c>
      <c r="B83" s="2">
        <v>2</v>
      </c>
      <c r="C83" s="15" t="s">
        <v>3</v>
      </c>
      <c r="D83" s="1" t="s">
        <v>5</v>
      </c>
      <c r="E83" s="5">
        <v>3</v>
      </c>
      <c r="F83" s="33">
        <f t="shared" si="9"/>
        <v>1.4666666666666668</v>
      </c>
      <c r="G83" s="5">
        <f t="shared" ref="G83:G107" si="21">E83*F83</f>
        <v>4.4000000000000004</v>
      </c>
      <c r="H83" s="5">
        <f>COGS!$I$5</f>
        <v>11</v>
      </c>
      <c r="I83" s="5">
        <f>COGS!C$5</f>
        <v>6.23</v>
      </c>
      <c r="J83" s="5">
        <f>COGS!D$5</f>
        <v>13.8</v>
      </c>
      <c r="K83" s="5">
        <f>COGS!E$5</f>
        <v>12.45</v>
      </c>
      <c r="L83" s="5">
        <f>COGS!F$5</f>
        <v>5.2</v>
      </c>
      <c r="M83" s="5">
        <f>COGS!G$5</f>
        <v>5.7</v>
      </c>
      <c r="N83" s="5">
        <f t="shared" si="18"/>
        <v>2.4089999999999998</v>
      </c>
      <c r="O83" s="1">
        <v>0.2</v>
      </c>
      <c r="P83" s="7">
        <v>0</v>
      </c>
      <c r="Q83" s="7">
        <v>0.2</v>
      </c>
      <c r="R83" s="7">
        <v>0.7</v>
      </c>
      <c r="S83" s="7">
        <v>0</v>
      </c>
      <c r="T83" s="7">
        <v>0.1</v>
      </c>
      <c r="U83" s="7">
        <f t="shared" ref="U83:U107" si="22">SUM(P83:T83)</f>
        <v>0.99999999999999989</v>
      </c>
      <c r="V83" s="9">
        <v>20</v>
      </c>
      <c r="W83" s="8">
        <f t="shared" ref="W83:W107" si="23">60/V83</f>
        <v>3</v>
      </c>
      <c r="X83" s="8">
        <f t="shared" ref="X83:X107" si="24">W83/60</f>
        <v>0.05</v>
      </c>
      <c r="Y83" s="34">
        <f t="shared" si="19"/>
        <v>1.4410000000000005</v>
      </c>
      <c r="Z83" s="35">
        <f>'Order Composition'!$D18</f>
        <v>0.4</v>
      </c>
      <c r="AA83" s="34">
        <f t="shared" si="20"/>
        <v>0.57640000000000025</v>
      </c>
    </row>
    <row r="84" spans="1:27" x14ac:dyDescent="0.35">
      <c r="A84" s="1" t="s">
        <v>48</v>
      </c>
      <c r="B84" s="2">
        <v>3</v>
      </c>
      <c r="C84" s="15" t="s">
        <v>3</v>
      </c>
      <c r="D84" s="1" t="s">
        <v>6</v>
      </c>
      <c r="E84" s="5">
        <v>3</v>
      </c>
      <c r="F84" s="33">
        <f t="shared" si="9"/>
        <v>1.4666666666666668</v>
      </c>
      <c r="G84" s="5">
        <f t="shared" si="21"/>
        <v>4.4000000000000004</v>
      </c>
      <c r="H84" s="5">
        <f>COGS!$I$5</f>
        <v>11</v>
      </c>
      <c r="I84" s="5">
        <f>COGS!C$5</f>
        <v>6.23</v>
      </c>
      <c r="J84" s="5">
        <f>COGS!D$5</f>
        <v>13.8</v>
      </c>
      <c r="K84" s="5">
        <f>COGS!E$5</f>
        <v>12.45</v>
      </c>
      <c r="L84" s="5">
        <f>COGS!F$5</f>
        <v>5.2</v>
      </c>
      <c r="M84" s="5">
        <f>COGS!G$5</f>
        <v>5.7</v>
      </c>
      <c r="N84" s="5">
        <f t="shared" si="18"/>
        <v>2.4900000000000002</v>
      </c>
      <c r="O84" s="1">
        <v>0.2</v>
      </c>
      <c r="P84" s="7">
        <v>0</v>
      </c>
      <c r="Q84" s="7">
        <v>0.5</v>
      </c>
      <c r="R84" s="7">
        <v>0.4</v>
      </c>
      <c r="S84" s="7">
        <v>0</v>
      </c>
      <c r="T84" s="7">
        <v>0.1</v>
      </c>
      <c r="U84" s="7">
        <f t="shared" si="22"/>
        <v>1</v>
      </c>
      <c r="V84" s="9">
        <v>20</v>
      </c>
      <c r="W84" s="8">
        <f t="shared" si="23"/>
        <v>3</v>
      </c>
      <c r="X84" s="8">
        <f t="shared" si="24"/>
        <v>0.05</v>
      </c>
      <c r="Y84" s="34">
        <f t="shared" si="19"/>
        <v>1.36</v>
      </c>
      <c r="Z84" s="35">
        <f>'Order Composition'!$D19</f>
        <v>0.4</v>
      </c>
      <c r="AA84" s="34">
        <f t="shared" si="20"/>
        <v>0.54400000000000004</v>
      </c>
    </row>
    <row r="85" spans="1:27" x14ac:dyDescent="0.35">
      <c r="A85" s="1" t="s">
        <v>48</v>
      </c>
      <c r="B85" s="2">
        <v>4</v>
      </c>
      <c r="C85" s="15" t="s">
        <v>3</v>
      </c>
      <c r="D85" s="1" t="s">
        <v>7</v>
      </c>
      <c r="E85" s="5">
        <v>2</v>
      </c>
      <c r="F85" s="33">
        <f t="shared" si="9"/>
        <v>1.4666666666666668</v>
      </c>
      <c r="G85" s="5">
        <f t="shared" si="21"/>
        <v>2.9333333333333336</v>
      </c>
      <c r="H85" s="5">
        <f>COGS!$I$5</f>
        <v>11</v>
      </c>
      <c r="I85" s="5">
        <f>COGS!C$5</f>
        <v>6.23</v>
      </c>
      <c r="J85" s="5">
        <f>COGS!D$5</f>
        <v>13.8</v>
      </c>
      <c r="K85" s="5">
        <f>COGS!E$5</f>
        <v>12.45</v>
      </c>
      <c r="L85" s="5">
        <f>COGS!F$5</f>
        <v>5.2</v>
      </c>
      <c r="M85" s="5">
        <f>COGS!G$5</f>
        <v>5.7</v>
      </c>
      <c r="N85" s="5">
        <f t="shared" si="18"/>
        <v>1.6806000000000005</v>
      </c>
      <c r="O85" s="1">
        <v>0.2</v>
      </c>
      <c r="P85" s="7">
        <v>0.1</v>
      </c>
      <c r="Q85" s="7">
        <v>0</v>
      </c>
      <c r="R85" s="7">
        <v>0.4</v>
      </c>
      <c r="S85" s="7">
        <v>0.1</v>
      </c>
      <c r="T85" s="7">
        <v>0.4</v>
      </c>
      <c r="U85" s="7">
        <f t="shared" si="22"/>
        <v>1</v>
      </c>
      <c r="V85" s="9">
        <v>60</v>
      </c>
      <c r="W85" s="8">
        <f t="shared" si="23"/>
        <v>1</v>
      </c>
      <c r="X85" s="8">
        <f t="shared" si="24"/>
        <v>1.6666666666666666E-2</v>
      </c>
      <c r="Y85" s="34">
        <f t="shared" si="19"/>
        <v>1.0693999999999997</v>
      </c>
      <c r="Z85" s="35">
        <f>'Order Composition'!$D20</f>
        <v>0.4</v>
      </c>
      <c r="AA85" s="34">
        <f t="shared" si="20"/>
        <v>0.42775999999999992</v>
      </c>
    </row>
    <row r="86" spans="1:27" x14ac:dyDescent="0.35">
      <c r="A86" s="1" t="s">
        <v>48</v>
      </c>
      <c r="B86" s="2">
        <v>5</v>
      </c>
      <c r="C86" s="15" t="s">
        <v>3</v>
      </c>
      <c r="D86" s="1" t="s">
        <v>8</v>
      </c>
      <c r="E86" s="5">
        <v>2</v>
      </c>
      <c r="F86" s="33">
        <f t="shared" si="9"/>
        <v>1.4666666666666668</v>
      </c>
      <c r="G86" s="5">
        <f t="shared" si="21"/>
        <v>2.9333333333333336</v>
      </c>
      <c r="H86" s="5">
        <f>COGS!$I$5</f>
        <v>11</v>
      </c>
      <c r="I86" s="5">
        <f>COGS!C$5</f>
        <v>6.23</v>
      </c>
      <c r="J86" s="5">
        <f>COGS!D$5</f>
        <v>13.8</v>
      </c>
      <c r="K86" s="5">
        <f>COGS!E$5</f>
        <v>12.45</v>
      </c>
      <c r="L86" s="5">
        <f>COGS!F$5</f>
        <v>5.2</v>
      </c>
      <c r="M86" s="5">
        <f>COGS!G$5</f>
        <v>5.7</v>
      </c>
      <c r="N86" s="5">
        <f t="shared" si="18"/>
        <v>1.8695999999999999</v>
      </c>
      <c r="O86" s="1">
        <v>0.2</v>
      </c>
      <c r="P86" s="7">
        <v>0.1</v>
      </c>
      <c r="Q86" s="7">
        <v>0.2</v>
      </c>
      <c r="R86" s="7">
        <v>0.3</v>
      </c>
      <c r="S86" s="7">
        <v>0.1</v>
      </c>
      <c r="T86" s="7">
        <v>0.3</v>
      </c>
      <c r="U86" s="7">
        <f t="shared" si="22"/>
        <v>1</v>
      </c>
      <c r="V86" s="9">
        <v>60</v>
      </c>
      <c r="W86" s="8">
        <f t="shared" si="23"/>
        <v>1</v>
      </c>
      <c r="X86" s="8">
        <f t="shared" si="24"/>
        <v>1.6666666666666666E-2</v>
      </c>
      <c r="Y86" s="34">
        <f t="shared" si="19"/>
        <v>0.88040000000000029</v>
      </c>
      <c r="Z86" s="35">
        <f>'Order Composition'!$D21</f>
        <v>0.4</v>
      </c>
      <c r="AA86" s="34">
        <f t="shared" si="20"/>
        <v>0.35216000000000014</v>
      </c>
    </row>
    <row r="87" spans="1:27" x14ac:dyDescent="0.35">
      <c r="A87" s="1" t="s">
        <v>48</v>
      </c>
      <c r="B87" s="2">
        <v>6</v>
      </c>
      <c r="C87" s="15" t="s">
        <v>3</v>
      </c>
      <c r="D87" s="1" t="s">
        <v>23</v>
      </c>
      <c r="E87" s="5">
        <v>1</v>
      </c>
      <c r="F87" s="33">
        <f t="shared" si="9"/>
        <v>1.4666666666666668</v>
      </c>
      <c r="G87" s="5">
        <f t="shared" si="21"/>
        <v>1.4666666666666668</v>
      </c>
      <c r="H87" s="5">
        <f>COGS!$I$5</f>
        <v>11</v>
      </c>
      <c r="I87" s="5">
        <f>COGS!C$5</f>
        <v>6.23</v>
      </c>
      <c r="J87" s="5">
        <f>COGS!D$5</f>
        <v>13.8</v>
      </c>
      <c r="K87" s="5">
        <f>COGS!E$5</f>
        <v>12.45</v>
      </c>
      <c r="L87" s="5">
        <f>COGS!F$5</f>
        <v>5.2</v>
      </c>
      <c r="M87" s="5">
        <f>COGS!G$5</f>
        <v>5.7</v>
      </c>
      <c r="N87" s="5">
        <f t="shared" si="18"/>
        <v>1.0790499999999998</v>
      </c>
      <c r="O87" s="1">
        <v>0.1</v>
      </c>
      <c r="P87" s="7">
        <v>0.1</v>
      </c>
      <c r="Q87" s="7">
        <v>0</v>
      </c>
      <c r="R87" s="7">
        <v>0.75</v>
      </c>
      <c r="S87" s="7">
        <v>0.05</v>
      </c>
      <c r="T87" s="7">
        <v>0.1</v>
      </c>
      <c r="U87" s="7">
        <f t="shared" si="22"/>
        <v>1</v>
      </c>
      <c r="V87" s="9">
        <v>30</v>
      </c>
      <c r="W87" s="8">
        <f t="shared" si="23"/>
        <v>2</v>
      </c>
      <c r="X87" s="8">
        <f t="shared" si="24"/>
        <v>3.3333333333333333E-2</v>
      </c>
      <c r="Y87" s="34">
        <f t="shared" si="19"/>
        <v>2.0950000000000302E-2</v>
      </c>
      <c r="Z87" s="35">
        <f>'Order Composition'!$D22</f>
        <v>0.4</v>
      </c>
      <c r="AA87" s="34">
        <f t="shared" si="20"/>
        <v>8.3800000000001217E-3</v>
      </c>
    </row>
    <row r="88" spans="1:27" x14ac:dyDescent="0.35">
      <c r="A88" s="1" t="s">
        <v>48</v>
      </c>
      <c r="B88" s="2">
        <v>7</v>
      </c>
      <c r="C88" s="15" t="s">
        <v>3</v>
      </c>
      <c r="D88" s="1" t="s">
        <v>24</v>
      </c>
      <c r="E88" s="5">
        <v>1</v>
      </c>
      <c r="F88" s="33">
        <f t="shared" si="9"/>
        <v>1.4666666666666668</v>
      </c>
      <c r="G88" s="5">
        <f t="shared" si="21"/>
        <v>1.4666666666666668</v>
      </c>
      <c r="H88" s="5">
        <f>COGS!$I$5</f>
        <v>11</v>
      </c>
      <c r="I88" s="5">
        <f>COGS!C$5</f>
        <v>6.23</v>
      </c>
      <c r="J88" s="5">
        <f>COGS!D$5</f>
        <v>13.8</v>
      </c>
      <c r="K88" s="5">
        <f>COGS!E$5</f>
        <v>12.45</v>
      </c>
      <c r="L88" s="5">
        <f>COGS!F$5</f>
        <v>5.2</v>
      </c>
      <c r="M88" s="5">
        <f>COGS!G$5</f>
        <v>5.7</v>
      </c>
      <c r="N88" s="5">
        <f t="shared" si="18"/>
        <v>1.1465500000000002</v>
      </c>
      <c r="O88" s="1">
        <v>0.1</v>
      </c>
      <c r="P88" s="7">
        <v>0.1</v>
      </c>
      <c r="Q88" s="7">
        <v>0.5</v>
      </c>
      <c r="R88" s="7">
        <v>0.25</v>
      </c>
      <c r="S88" s="7">
        <v>0.05</v>
      </c>
      <c r="T88" s="7">
        <v>0.1</v>
      </c>
      <c r="U88" s="7">
        <f t="shared" si="22"/>
        <v>1</v>
      </c>
      <c r="V88" s="9">
        <v>30</v>
      </c>
      <c r="W88" s="8">
        <f t="shared" si="23"/>
        <v>2</v>
      </c>
      <c r="X88" s="8">
        <f t="shared" si="24"/>
        <v>3.3333333333333333E-2</v>
      </c>
      <c r="Y88" s="34">
        <f t="shared" si="19"/>
        <v>-4.6550000000000036E-2</v>
      </c>
      <c r="Z88" s="35">
        <f>'Order Composition'!$D23</f>
        <v>0.4</v>
      </c>
      <c r="AA88" s="34">
        <f t="shared" si="20"/>
        <v>-1.8620000000000015E-2</v>
      </c>
    </row>
    <row r="89" spans="1:27" x14ac:dyDescent="0.35">
      <c r="A89" s="1" t="s">
        <v>48</v>
      </c>
      <c r="B89" s="2">
        <v>8</v>
      </c>
      <c r="C89" s="16" t="s">
        <v>9</v>
      </c>
      <c r="D89" s="1" t="s">
        <v>10</v>
      </c>
      <c r="E89" s="5">
        <v>3</v>
      </c>
      <c r="F89" s="33">
        <f t="shared" si="9"/>
        <v>1.4666666666666668</v>
      </c>
      <c r="G89" s="5">
        <f t="shared" si="21"/>
        <v>4.4000000000000004</v>
      </c>
      <c r="H89" s="5">
        <f>COGS!$I$5</f>
        <v>11</v>
      </c>
      <c r="I89" s="5">
        <f>COGS!C$5</f>
        <v>6.23</v>
      </c>
      <c r="J89" s="5">
        <f>COGS!D$5</f>
        <v>13.8</v>
      </c>
      <c r="K89" s="5">
        <f>COGS!E$5</f>
        <v>12.45</v>
      </c>
      <c r="L89" s="5">
        <f>COGS!F$5</f>
        <v>5.2</v>
      </c>
      <c r="M89" s="5">
        <f>COGS!G$5</f>
        <v>5.7</v>
      </c>
      <c r="N89" s="5">
        <f t="shared" si="18"/>
        <v>2.1580999999999997</v>
      </c>
      <c r="O89" s="1">
        <v>0.2</v>
      </c>
      <c r="P89" s="7">
        <v>0.1</v>
      </c>
      <c r="Q89" s="7">
        <v>0</v>
      </c>
      <c r="R89" s="7">
        <v>0.75</v>
      </c>
      <c r="S89" s="7">
        <v>0.05</v>
      </c>
      <c r="T89" s="7">
        <v>0.1</v>
      </c>
      <c r="U89" s="7">
        <f t="shared" si="22"/>
        <v>1</v>
      </c>
      <c r="V89" s="9">
        <v>15</v>
      </c>
      <c r="W89" s="8">
        <f t="shared" si="23"/>
        <v>4</v>
      </c>
      <c r="X89" s="8">
        <f t="shared" si="24"/>
        <v>6.6666666666666666E-2</v>
      </c>
      <c r="Y89" s="34">
        <f t="shared" si="19"/>
        <v>1.5085666666666673</v>
      </c>
      <c r="Z89" s="35">
        <f>'Order Composition'!$D24</f>
        <v>0.85</v>
      </c>
      <c r="AA89" s="34">
        <f t="shared" si="20"/>
        <v>1.2822816666666672</v>
      </c>
    </row>
    <row r="90" spans="1:27" x14ac:dyDescent="0.35">
      <c r="A90" s="1" t="s">
        <v>48</v>
      </c>
      <c r="B90" s="2">
        <v>9</v>
      </c>
      <c r="C90" s="16" t="s">
        <v>9</v>
      </c>
      <c r="D90" s="1" t="s">
        <v>11</v>
      </c>
      <c r="E90" s="5">
        <v>3</v>
      </c>
      <c r="F90" s="33">
        <f t="shared" si="9"/>
        <v>1.4666666666666668</v>
      </c>
      <c r="G90" s="5">
        <f t="shared" si="21"/>
        <v>4.4000000000000004</v>
      </c>
      <c r="H90" s="5">
        <f>COGS!$I$5</f>
        <v>11</v>
      </c>
      <c r="I90" s="5">
        <f>COGS!C$5</f>
        <v>6.23</v>
      </c>
      <c r="J90" s="5">
        <f>COGS!D$5</f>
        <v>13.8</v>
      </c>
      <c r="K90" s="5">
        <f>COGS!E$5</f>
        <v>12.45</v>
      </c>
      <c r="L90" s="5">
        <f>COGS!F$5</f>
        <v>5.2</v>
      </c>
      <c r="M90" s="5">
        <f>COGS!G$5</f>
        <v>5.7</v>
      </c>
      <c r="N90" s="5">
        <f t="shared" si="18"/>
        <v>2.86395</v>
      </c>
      <c r="O90" s="1">
        <v>0.3</v>
      </c>
      <c r="P90" s="7">
        <v>0.3</v>
      </c>
      <c r="Q90" s="7">
        <v>0</v>
      </c>
      <c r="R90" s="7">
        <v>0.55000000000000004</v>
      </c>
      <c r="S90" s="7">
        <v>0.05</v>
      </c>
      <c r="T90" s="7">
        <v>0.1</v>
      </c>
      <c r="U90" s="7">
        <f t="shared" si="22"/>
        <v>1.0000000000000002</v>
      </c>
      <c r="V90" s="9">
        <v>15</v>
      </c>
      <c r="W90" s="8">
        <f t="shared" si="23"/>
        <v>4</v>
      </c>
      <c r="X90" s="8">
        <f t="shared" si="24"/>
        <v>6.6666666666666666E-2</v>
      </c>
      <c r="Y90" s="34">
        <f t="shared" si="19"/>
        <v>0.80271666666666708</v>
      </c>
      <c r="Z90" s="35">
        <f>'Order Composition'!$D25</f>
        <v>0.85</v>
      </c>
      <c r="AA90" s="34">
        <f t="shared" si="20"/>
        <v>0.68230916666666697</v>
      </c>
    </row>
    <row r="91" spans="1:27" x14ac:dyDescent="0.35">
      <c r="A91" s="1" t="s">
        <v>48</v>
      </c>
      <c r="B91" s="2">
        <v>10</v>
      </c>
      <c r="C91" s="16" t="s">
        <v>9</v>
      </c>
      <c r="D91" s="1" t="s">
        <v>12</v>
      </c>
      <c r="E91" s="5">
        <v>3</v>
      </c>
      <c r="F91" s="33">
        <f t="shared" si="9"/>
        <v>1.4666666666666668</v>
      </c>
      <c r="G91" s="5">
        <f t="shared" si="21"/>
        <v>4.4000000000000004</v>
      </c>
      <c r="H91" s="5">
        <f>COGS!$I$5</f>
        <v>11</v>
      </c>
      <c r="I91" s="5">
        <f>COGS!C$5</f>
        <v>6.23</v>
      </c>
      <c r="J91" s="5">
        <f>COGS!D$5</f>
        <v>13.8</v>
      </c>
      <c r="K91" s="5">
        <f>COGS!E$5</f>
        <v>12.45</v>
      </c>
      <c r="L91" s="5">
        <f>COGS!F$5</f>
        <v>5.2</v>
      </c>
      <c r="M91" s="5">
        <f>COGS!G$5</f>
        <v>5.7</v>
      </c>
      <c r="N91" s="5">
        <f t="shared" si="18"/>
        <v>3.3384</v>
      </c>
      <c r="O91" s="1">
        <v>0.3</v>
      </c>
      <c r="P91" s="7">
        <v>0.1</v>
      </c>
      <c r="Q91" s="7">
        <v>0.25</v>
      </c>
      <c r="R91" s="7">
        <v>0.5</v>
      </c>
      <c r="S91" s="7">
        <v>0.05</v>
      </c>
      <c r="T91" s="7">
        <v>0.1</v>
      </c>
      <c r="U91" s="7">
        <f t="shared" si="22"/>
        <v>1</v>
      </c>
      <c r="V91" s="9">
        <v>15</v>
      </c>
      <c r="W91" s="8">
        <f t="shared" si="23"/>
        <v>4</v>
      </c>
      <c r="X91" s="8">
        <f t="shared" si="24"/>
        <v>6.6666666666666666E-2</v>
      </c>
      <c r="Y91" s="34">
        <f t="shared" si="19"/>
        <v>0.32826666666666704</v>
      </c>
      <c r="Z91" s="35">
        <f>'Order Composition'!$D26</f>
        <v>0.85</v>
      </c>
      <c r="AA91" s="34">
        <f t="shared" si="20"/>
        <v>0.27902666666666698</v>
      </c>
    </row>
    <row r="92" spans="1:27" x14ac:dyDescent="0.35">
      <c r="A92" s="1" t="s">
        <v>48</v>
      </c>
      <c r="B92" s="2">
        <v>11</v>
      </c>
      <c r="C92" s="16" t="s">
        <v>9</v>
      </c>
      <c r="D92" s="1" t="s">
        <v>13</v>
      </c>
      <c r="E92" s="5">
        <v>3</v>
      </c>
      <c r="F92" s="33">
        <f t="shared" si="9"/>
        <v>1.4666666666666668</v>
      </c>
      <c r="G92" s="5">
        <f t="shared" si="21"/>
        <v>4.4000000000000004</v>
      </c>
      <c r="H92" s="5">
        <f>COGS!$I$5</f>
        <v>11</v>
      </c>
      <c r="I92" s="5">
        <f>COGS!C$5</f>
        <v>6.23</v>
      </c>
      <c r="J92" s="5">
        <f>COGS!D$5</f>
        <v>13.8</v>
      </c>
      <c r="K92" s="5">
        <f>COGS!E$5</f>
        <v>12.45</v>
      </c>
      <c r="L92" s="5">
        <f>COGS!F$5</f>
        <v>5.2</v>
      </c>
      <c r="M92" s="5">
        <f>COGS!G$5</f>
        <v>5.7</v>
      </c>
      <c r="N92" s="5">
        <f t="shared" si="18"/>
        <v>2.1417000000000002</v>
      </c>
      <c r="O92" s="1">
        <v>0.2</v>
      </c>
      <c r="P92" s="7">
        <v>0.2</v>
      </c>
      <c r="Q92" s="7">
        <v>0.4</v>
      </c>
      <c r="R92" s="7">
        <v>0.25</v>
      </c>
      <c r="S92" s="7">
        <v>0.05</v>
      </c>
      <c r="T92" s="7">
        <v>0.1</v>
      </c>
      <c r="U92" s="7">
        <f t="shared" si="22"/>
        <v>1.0000000000000002</v>
      </c>
      <c r="V92" s="9">
        <v>10</v>
      </c>
      <c r="W92" s="8">
        <f t="shared" si="23"/>
        <v>6</v>
      </c>
      <c r="X92" s="8">
        <f t="shared" si="24"/>
        <v>0.1</v>
      </c>
      <c r="Y92" s="34">
        <f t="shared" si="19"/>
        <v>1.1583000000000001</v>
      </c>
      <c r="Z92" s="35">
        <f>'Order Composition'!$D27</f>
        <v>0.85</v>
      </c>
      <c r="AA92" s="34">
        <f t="shared" si="20"/>
        <v>0.98455500000000007</v>
      </c>
    </row>
    <row r="93" spans="1:27" x14ac:dyDescent="0.35">
      <c r="A93" s="1" t="s">
        <v>48</v>
      </c>
      <c r="B93" s="2">
        <v>12</v>
      </c>
      <c r="C93" s="16" t="s">
        <v>9</v>
      </c>
      <c r="D93" s="1" t="s">
        <v>14</v>
      </c>
      <c r="E93" s="5">
        <v>4</v>
      </c>
      <c r="F93" s="33">
        <f t="shared" si="9"/>
        <v>1.4666666666666668</v>
      </c>
      <c r="G93" s="5">
        <f t="shared" si="21"/>
        <v>5.8666666666666671</v>
      </c>
      <c r="H93" s="5">
        <f>COGS!$I$5</f>
        <v>11</v>
      </c>
      <c r="I93" s="5">
        <f>COGS!C$5</f>
        <v>6.23</v>
      </c>
      <c r="J93" s="5">
        <f>COGS!D$5</f>
        <v>13.8</v>
      </c>
      <c r="K93" s="5">
        <f>COGS!E$5</f>
        <v>12.45</v>
      </c>
      <c r="L93" s="5">
        <f>COGS!F$5</f>
        <v>5.2</v>
      </c>
      <c r="M93" s="5">
        <f>COGS!G$5</f>
        <v>5.7</v>
      </c>
      <c r="N93" s="5">
        <f t="shared" si="18"/>
        <v>3.2935500000000002</v>
      </c>
      <c r="O93" s="1">
        <v>0.3</v>
      </c>
      <c r="P93" s="7">
        <v>0.2</v>
      </c>
      <c r="Q93" s="7">
        <v>0.6</v>
      </c>
      <c r="R93" s="7">
        <v>0.05</v>
      </c>
      <c r="S93" s="7">
        <v>0.05</v>
      </c>
      <c r="T93" s="7">
        <v>0.1</v>
      </c>
      <c r="U93" s="7">
        <f t="shared" si="22"/>
        <v>1.0000000000000002</v>
      </c>
      <c r="V93" s="9">
        <v>10</v>
      </c>
      <c r="W93" s="8">
        <f t="shared" si="23"/>
        <v>6</v>
      </c>
      <c r="X93" s="8">
        <f t="shared" si="24"/>
        <v>0.1</v>
      </c>
      <c r="Y93" s="34">
        <f t="shared" si="19"/>
        <v>1.4731166666666669</v>
      </c>
      <c r="Z93" s="35">
        <f>'Order Composition'!$D28</f>
        <v>0.85</v>
      </c>
      <c r="AA93" s="34">
        <f t="shared" si="20"/>
        <v>1.2521491666666669</v>
      </c>
    </row>
    <row r="94" spans="1:27" x14ac:dyDescent="0.35">
      <c r="A94" s="1" t="s">
        <v>48</v>
      </c>
      <c r="B94" s="2">
        <v>13</v>
      </c>
      <c r="C94" s="16" t="s">
        <v>9</v>
      </c>
      <c r="D94" s="1" t="s">
        <v>15</v>
      </c>
      <c r="E94" s="5">
        <v>4</v>
      </c>
      <c r="F94" s="33">
        <f t="shared" si="9"/>
        <v>1.4666666666666668</v>
      </c>
      <c r="G94" s="5">
        <f t="shared" si="21"/>
        <v>5.8666666666666671</v>
      </c>
      <c r="H94" s="5">
        <f>COGS!$I$5</f>
        <v>11</v>
      </c>
      <c r="I94" s="5">
        <f>COGS!C$5</f>
        <v>6.23</v>
      </c>
      <c r="J94" s="5">
        <f>COGS!D$5</f>
        <v>13.8</v>
      </c>
      <c r="K94" s="5">
        <f>COGS!E$5</f>
        <v>12.45</v>
      </c>
      <c r="L94" s="5">
        <f>COGS!F$5</f>
        <v>5.2</v>
      </c>
      <c r="M94" s="5">
        <f>COGS!G$5</f>
        <v>5.7</v>
      </c>
      <c r="N94" s="5">
        <f t="shared" si="18"/>
        <v>3.25305</v>
      </c>
      <c r="O94" s="1">
        <v>0.3</v>
      </c>
      <c r="P94" s="7">
        <v>0.2</v>
      </c>
      <c r="Q94" s="7">
        <v>0.5</v>
      </c>
      <c r="R94" s="7">
        <v>0.15</v>
      </c>
      <c r="S94" s="7">
        <v>0.05</v>
      </c>
      <c r="T94" s="7">
        <v>0.1</v>
      </c>
      <c r="U94" s="7">
        <f t="shared" si="22"/>
        <v>1</v>
      </c>
      <c r="V94" s="9">
        <v>10</v>
      </c>
      <c r="W94" s="8">
        <f t="shared" si="23"/>
        <v>6</v>
      </c>
      <c r="X94" s="8">
        <f t="shared" si="24"/>
        <v>0.1</v>
      </c>
      <c r="Y94" s="34">
        <f t="shared" si="19"/>
        <v>1.5136166666666671</v>
      </c>
      <c r="Z94" s="35">
        <f>'Order Composition'!$D29</f>
        <v>0.85</v>
      </c>
      <c r="AA94" s="34">
        <f t="shared" si="20"/>
        <v>1.286574166666667</v>
      </c>
    </row>
    <row r="95" spans="1:27" x14ac:dyDescent="0.35">
      <c r="A95" s="1" t="s">
        <v>48</v>
      </c>
      <c r="B95" s="2">
        <v>14</v>
      </c>
      <c r="C95" s="16" t="s">
        <v>9</v>
      </c>
      <c r="D95" s="1" t="s">
        <v>16</v>
      </c>
      <c r="E95" s="5">
        <v>3</v>
      </c>
      <c r="F95" s="33">
        <f t="shared" ref="F95:F158" si="25">H95/$H$4*0.4</f>
        <v>1.4666666666666668</v>
      </c>
      <c r="G95" s="5">
        <f t="shared" si="21"/>
        <v>4.4000000000000004</v>
      </c>
      <c r="H95" s="5">
        <f>COGS!$I$5</f>
        <v>11</v>
      </c>
      <c r="I95" s="5">
        <f>COGS!C$5</f>
        <v>6.23</v>
      </c>
      <c r="J95" s="5">
        <f>COGS!D$5</f>
        <v>13.8</v>
      </c>
      <c r="K95" s="5">
        <f>COGS!E$5</f>
        <v>12.45</v>
      </c>
      <c r="L95" s="5">
        <f>COGS!F$5</f>
        <v>5.2</v>
      </c>
      <c r="M95" s="5">
        <f>COGS!G$5</f>
        <v>5.7</v>
      </c>
      <c r="N95" s="5">
        <f t="shared" si="18"/>
        <v>2.1580999999999997</v>
      </c>
      <c r="O95" s="1">
        <v>0.2</v>
      </c>
      <c r="P95" s="7">
        <v>0.1</v>
      </c>
      <c r="Q95" s="7">
        <v>0</v>
      </c>
      <c r="R95" s="7">
        <v>0.75</v>
      </c>
      <c r="S95" s="7">
        <v>0.05</v>
      </c>
      <c r="T95" s="7">
        <v>0.1</v>
      </c>
      <c r="U95" s="7">
        <f t="shared" si="22"/>
        <v>1</v>
      </c>
      <c r="V95" s="9">
        <v>15</v>
      </c>
      <c r="W95" s="8">
        <f t="shared" si="23"/>
        <v>4</v>
      </c>
      <c r="X95" s="8">
        <f t="shared" si="24"/>
        <v>6.6666666666666666E-2</v>
      </c>
      <c r="Y95" s="34">
        <f t="shared" si="19"/>
        <v>1.5085666666666673</v>
      </c>
      <c r="Z95" s="35">
        <f>'Order Composition'!$D30</f>
        <v>0.85</v>
      </c>
      <c r="AA95" s="34">
        <f t="shared" si="20"/>
        <v>1.2822816666666672</v>
      </c>
    </row>
    <row r="96" spans="1:27" x14ac:dyDescent="0.35">
      <c r="A96" s="1" t="s">
        <v>48</v>
      </c>
      <c r="B96" s="2">
        <v>15</v>
      </c>
      <c r="C96" s="16" t="s">
        <v>9</v>
      </c>
      <c r="D96" s="1" t="s">
        <v>43</v>
      </c>
      <c r="E96" s="5">
        <v>3</v>
      </c>
      <c r="F96" s="33">
        <f t="shared" si="25"/>
        <v>1.4666666666666668</v>
      </c>
      <c r="G96" s="5">
        <f t="shared" si="21"/>
        <v>4.4000000000000004</v>
      </c>
      <c r="H96" s="5">
        <f>COGS!$I$5</f>
        <v>11</v>
      </c>
      <c r="I96" s="5">
        <f>COGS!C$5</f>
        <v>6.23</v>
      </c>
      <c r="J96" s="5">
        <f>COGS!D$5</f>
        <v>13.8</v>
      </c>
      <c r="K96" s="5">
        <f>COGS!E$5</f>
        <v>12.45</v>
      </c>
      <c r="L96" s="5">
        <f>COGS!F$5</f>
        <v>5.2</v>
      </c>
      <c r="M96" s="5">
        <f>COGS!G$5</f>
        <v>5.7</v>
      </c>
      <c r="N96" s="5">
        <f t="shared" si="18"/>
        <v>2.0337000000000001</v>
      </c>
      <c r="O96" s="1">
        <v>0.2</v>
      </c>
      <c r="P96" s="7">
        <v>0.2</v>
      </c>
      <c r="Q96" s="7">
        <v>0</v>
      </c>
      <c r="R96" s="7">
        <v>0.65</v>
      </c>
      <c r="S96" s="7">
        <v>0.05</v>
      </c>
      <c r="T96" s="7">
        <v>0.1</v>
      </c>
      <c r="U96" s="7">
        <f t="shared" si="22"/>
        <v>1.0000000000000002</v>
      </c>
      <c r="V96" s="9">
        <v>15</v>
      </c>
      <c r="W96" s="8">
        <f t="shared" si="23"/>
        <v>4</v>
      </c>
      <c r="X96" s="8">
        <f t="shared" si="24"/>
        <v>6.6666666666666666E-2</v>
      </c>
      <c r="Y96" s="34">
        <f t="shared" si="19"/>
        <v>1.6329666666666669</v>
      </c>
      <c r="Z96" s="35">
        <f>'Order Composition'!$D31</f>
        <v>0.85</v>
      </c>
      <c r="AA96" s="34">
        <f t="shared" si="20"/>
        <v>1.3880216666666669</v>
      </c>
    </row>
    <row r="97" spans="1:27" x14ac:dyDescent="0.35">
      <c r="A97" s="1" t="s">
        <v>48</v>
      </c>
      <c r="B97" s="2">
        <v>16</v>
      </c>
      <c r="C97" s="16" t="s">
        <v>9</v>
      </c>
      <c r="D97" s="1" t="s">
        <v>17</v>
      </c>
      <c r="E97" s="5">
        <v>5</v>
      </c>
      <c r="F97" s="33">
        <f t="shared" si="25"/>
        <v>1.4666666666666668</v>
      </c>
      <c r="G97" s="5">
        <f t="shared" si="21"/>
        <v>7.3333333333333339</v>
      </c>
      <c r="H97" s="5">
        <f>COGS!$I$5</f>
        <v>11</v>
      </c>
      <c r="I97" s="5">
        <f>COGS!C$5</f>
        <v>6.23</v>
      </c>
      <c r="J97" s="5">
        <f>COGS!D$5</f>
        <v>13.8</v>
      </c>
      <c r="K97" s="5">
        <f>COGS!E$5</f>
        <v>12.45</v>
      </c>
      <c r="L97" s="5">
        <f>COGS!F$5</f>
        <v>5.2</v>
      </c>
      <c r="M97" s="5">
        <f>COGS!G$5</f>
        <v>5.7</v>
      </c>
      <c r="N97" s="5">
        <f t="shared" si="18"/>
        <v>3.3300000000000005</v>
      </c>
      <c r="O97" s="1">
        <v>0.3</v>
      </c>
      <c r="P97" s="7">
        <v>0</v>
      </c>
      <c r="Q97" s="7">
        <v>0.5</v>
      </c>
      <c r="R97" s="7">
        <v>0.2</v>
      </c>
      <c r="S97" s="7">
        <v>0</v>
      </c>
      <c r="T97" s="7">
        <v>0.3</v>
      </c>
      <c r="U97" s="7">
        <f t="shared" si="22"/>
        <v>1</v>
      </c>
      <c r="V97" s="9">
        <v>10</v>
      </c>
      <c r="W97" s="8">
        <f t="shared" si="23"/>
        <v>6</v>
      </c>
      <c r="X97" s="8">
        <f t="shared" si="24"/>
        <v>0.1</v>
      </c>
      <c r="Y97" s="34">
        <f t="shared" si="19"/>
        <v>2.9033333333333338</v>
      </c>
      <c r="Z97" s="35">
        <f>'Order Composition'!$D32</f>
        <v>0.85</v>
      </c>
      <c r="AA97" s="34">
        <f t="shared" si="20"/>
        <v>2.4678333333333335</v>
      </c>
    </row>
    <row r="98" spans="1:27" x14ac:dyDescent="0.35">
      <c r="A98" s="1" t="s">
        <v>48</v>
      </c>
      <c r="B98" s="2">
        <v>17</v>
      </c>
      <c r="C98" s="16" t="s">
        <v>9</v>
      </c>
      <c r="D98" s="1" t="s">
        <v>18</v>
      </c>
      <c r="E98" s="5">
        <v>5</v>
      </c>
      <c r="F98" s="33">
        <f t="shared" si="25"/>
        <v>1.4666666666666668</v>
      </c>
      <c r="G98" s="5">
        <f t="shared" si="21"/>
        <v>7.3333333333333339</v>
      </c>
      <c r="H98" s="5">
        <f>COGS!$I$5</f>
        <v>11</v>
      </c>
      <c r="I98" s="5">
        <f>COGS!C$5</f>
        <v>6.23</v>
      </c>
      <c r="J98" s="5">
        <f>COGS!D$5</f>
        <v>13.8</v>
      </c>
      <c r="K98" s="5">
        <f>COGS!E$5</f>
        <v>12.45</v>
      </c>
      <c r="L98" s="5">
        <f>COGS!F$5</f>
        <v>5.2</v>
      </c>
      <c r="M98" s="5">
        <f>COGS!G$5</f>
        <v>5.7</v>
      </c>
      <c r="N98" s="5">
        <f t="shared" si="18"/>
        <v>3.3459000000000008</v>
      </c>
      <c r="O98" s="1">
        <v>0.3</v>
      </c>
      <c r="P98" s="7">
        <v>0.1</v>
      </c>
      <c r="Q98" s="7">
        <v>0.5</v>
      </c>
      <c r="R98" s="7">
        <v>0.2</v>
      </c>
      <c r="S98" s="7">
        <v>0</v>
      </c>
      <c r="T98" s="7">
        <v>0.2</v>
      </c>
      <c r="U98" s="7">
        <f t="shared" si="22"/>
        <v>1</v>
      </c>
      <c r="V98" s="9">
        <v>10</v>
      </c>
      <c r="W98" s="8">
        <f t="shared" si="23"/>
        <v>6</v>
      </c>
      <c r="X98" s="8">
        <f t="shared" si="24"/>
        <v>0.1</v>
      </c>
      <c r="Y98" s="34">
        <f t="shared" si="19"/>
        <v>2.8874333333333331</v>
      </c>
      <c r="Z98" s="35">
        <f>'Order Composition'!$D33</f>
        <v>0.85</v>
      </c>
      <c r="AA98" s="34">
        <f t="shared" si="20"/>
        <v>2.4543183333333332</v>
      </c>
    </row>
    <row r="99" spans="1:27" x14ac:dyDescent="0.35">
      <c r="A99" s="1" t="s">
        <v>48</v>
      </c>
      <c r="B99" s="2">
        <v>18</v>
      </c>
      <c r="C99" s="17" t="s">
        <v>19</v>
      </c>
      <c r="D99" s="1" t="s">
        <v>20</v>
      </c>
      <c r="E99" s="5">
        <v>3</v>
      </c>
      <c r="F99" s="33">
        <f t="shared" si="25"/>
        <v>1.4666666666666668</v>
      </c>
      <c r="G99" s="5">
        <f t="shared" si="21"/>
        <v>4.4000000000000004</v>
      </c>
      <c r="H99" s="5">
        <f>COGS!$I$5</f>
        <v>11</v>
      </c>
      <c r="I99" s="5">
        <f>COGS!C$5</f>
        <v>6.23</v>
      </c>
      <c r="J99" s="5">
        <f>COGS!D$5</f>
        <v>13.8</v>
      </c>
      <c r="K99" s="5">
        <f>COGS!E$5</f>
        <v>12.45</v>
      </c>
      <c r="L99" s="5">
        <f>COGS!F$5</f>
        <v>5.2</v>
      </c>
      <c r="M99" s="5">
        <f>COGS!G$5</f>
        <v>5.7</v>
      </c>
      <c r="N99" s="5">
        <f t="shared" si="18"/>
        <v>1.3771500000000001</v>
      </c>
      <c r="O99" s="1">
        <v>0.15</v>
      </c>
      <c r="P99" s="7">
        <v>0.2</v>
      </c>
      <c r="Q99" s="7">
        <v>0</v>
      </c>
      <c r="R99" s="7">
        <v>0.5</v>
      </c>
      <c r="S99" s="7">
        <v>0</v>
      </c>
      <c r="T99" s="7">
        <v>0.3</v>
      </c>
      <c r="U99" s="7">
        <f t="shared" si="22"/>
        <v>1</v>
      </c>
      <c r="V99" s="9">
        <v>20</v>
      </c>
      <c r="W99" s="8">
        <f t="shared" si="23"/>
        <v>3</v>
      </c>
      <c r="X99" s="8">
        <f t="shared" si="24"/>
        <v>0.05</v>
      </c>
      <c r="Y99" s="34">
        <f t="shared" si="19"/>
        <v>2.4728500000000002</v>
      </c>
      <c r="Z99" s="35">
        <f>'Order Composition'!$D34</f>
        <v>0.55000000000000004</v>
      </c>
      <c r="AA99" s="34">
        <f t="shared" si="20"/>
        <v>1.3600675000000002</v>
      </c>
    </row>
    <row r="100" spans="1:27" x14ac:dyDescent="0.35">
      <c r="A100" s="1" t="s">
        <v>48</v>
      </c>
      <c r="B100" s="2">
        <v>19</v>
      </c>
      <c r="C100" s="17" t="s">
        <v>19</v>
      </c>
      <c r="D100" s="1" t="s">
        <v>21</v>
      </c>
      <c r="E100" s="5">
        <v>3</v>
      </c>
      <c r="F100" s="33">
        <f t="shared" si="25"/>
        <v>1.4666666666666668</v>
      </c>
      <c r="G100" s="5">
        <f t="shared" si="21"/>
        <v>4.4000000000000004</v>
      </c>
      <c r="H100" s="5">
        <f>COGS!$I$5</f>
        <v>11</v>
      </c>
      <c r="I100" s="5">
        <f>COGS!C$5</f>
        <v>6.23</v>
      </c>
      <c r="J100" s="5">
        <f>COGS!D$5</f>
        <v>13.8</v>
      </c>
      <c r="K100" s="5">
        <f>COGS!E$5</f>
        <v>12.45</v>
      </c>
      <c r="L100" s="5">
        <f>COGS!F$5</f>
        <v>5.2</v>
      </c>
      <c r="M100" s="5">
        <f>COGS!G$5</f>
        <v>5.7</v>
      </c>
      <c r="N100" s="5">
        <f t="shared" si="18"/>
        <v>1.3771500000000001</v>
      </c>
      <c r="O100" s="1">
        <v>0.15</v>
      </c>
      <c r="P100" s="7">
        <v>0.2</v>
      </c>
      <c r="Q100" s="7">
        <v>0</v>
      </c>
      <c r="R100" s="7">
        <v>0.5</v>
      </c>
      <c r="S100" s="7">
        <v>0</v>
      </c>
      <c r="T100" s="7">
        <v>0.3</v>
      </c>
      <c r="U100" s="7">
        <f t="shared" si="22"/>
        <v>1</v>
      </c>
      <c r="V100" s="9">
        <v>20</v>
      </c>
      <c r="W100" s="8">
        <f t="shared" si="23"/>
        <v>3</v>
      </c>
      <c r="X100" s="8">
        <f t="shared" si="24"/>
        <v>0.05</v>
      </c>
      <c r="Y100" s="34">
        <f t="shared" si="19"/>
        <v>2.4728500000000002</v>
      </c>
      <c r="Z100" s="35">
        <f>'Order Composition'!$D35</f>
        <v>0.55000000000000004</v>
      </c>
      <c r="AA100" s="34">
        <f t="shared" si="20"/>
        <v>1.3600675000000002</v>
      </c>
    </row>
    <row r="101" spans="1:27" x14ac:dyDescent="0.35">
      <c r="A101" s="1" t="s">
        <v>48</v>
      </c>
      <c r="B101" s="2">
        <v>20</v>
      </c>
      <c r="C101" s="17" t="s">
        <v>19</v>
      </c>
      <c r="D101" s="1" t="s">
        <v>22</v>
      </c>
      <c r="E101" s="5">
        <v>1.5</v>
      </c>
      <c r="F101" s="33">
        <f t="shared" si="25"/>
        <v>1.4666666666666668</v>
      </c>
      <c r="G101" s="5">
        <f t="shared" si="21"/>
        <v>2.2000000000000002</v>
      </c>
      <c r="H101" s="5">
        <f>COGS!$I$5</f>
        <v>11</v>
      </c>
      <c r="I101" s="5">
        <f>COGS!C$5</f>
        <v>6.23</v>
      </c>
      <c r="J101" s="5">
        <f>COGS!D$5</f>
        <v>13.8</v>
      </c>
      <c r="K101" s="5">
        <f>COGS!E$5</f>
        <v>12.45</v>
      </c>
      <c r="L101" s="5">
        <f>COGS!F$5</f>
        <v>5.2</v>
      </c>
      <c r="M101" s="5">
        <f>COGS!G$5</f>
        <v>5.7</v>
      </c>
      <c r="N101" s="5">
        <f t="shared" si="18"/>
        <v>0.91810000000000014</v>
      </c>
      <c r="O101" s="1">
        <v>0.1</v>
      </c>
      <c r="P101" s="7">
        <v>0.2</v>
      </c>
      <c r="Q101" s="7">
        <v>0</v>
      </c>
      <c r="R101" s="7">
        <v>0.5</v>
      </c>
      <c r="S101" s="7">
        <v>0</v>
      </c>
      <c r="T101" s="7">
        <v>0.3</v>
      </c>
      <c r="U101" s="7">
        <f t="shared" si="22"/>
        <v>1</v>
      </c>
      <c r="V101" s="9">
        <v>60</v>
      </c>
      <c r="W101" s="8">
        <f t="shared" si="23"/>
        <v>1</v>
      </c>
      <c r="X101" s="8">
        <f t="shared" si="24"/>
        <v>1.6666666666666666E-2</v>
      </c>
      <c r="Y101" s="34">
        <f t="shared" si="19"/>
        <v>1.0985666666666667</v>
      </c>
      <c r="Z101" s="35">
        <f>'Order Composition'!$D36</f>
        <v>0.55000000000000004</v>
      </c>
      <c r="AA101" s="34">
        <f t="shared" si="20"/>
        <v>0.6042116666666667</v>
      </c>
    </row>
    <row r="102" spans="1:27" x14ac:dyDescent="0.35">
      <c r="A102" s="1" t="s">
        <v>48</v>
      </c>
      <c r="B102" s="2">
        <v>21</v>
      </c>
      <c r="C102" s="21" t="s">
        <v>34</v>
      </c>
      <c r="D102" s="1" t="s">
        <v>25</v>
      </c>
      <c r="E102" s="5">
        <v>1.5</v>
      </c>
      <c r="F102" s="33">
        <f t="shared" si="25"/>
        <v>1.4666666666666668</v>
      </c>
      <c r="G102" s="5">
        <f t="shared" si="21"/>
        <v>2.2000000000000002</v>
      </c>
      <c r="H102" s="5">
        <f>COGS!$I$5</f>
        <v>11</v>
      </c>
      <c r="I102" s="5">
        <f>COGS!C$5</f>
        <v>6.23</v>
      </c>
      <c r="J102" s="5">
        <f>COGS!D$5</f>
        <v>13.8</v>
      </c>
      <c r="K102" s="5">
        <f>COGS!E$5</f>
        <v>12.45</v>
      </c>
      <c r="L102" s="5">
        <f>COGS!F$5</f>
        <v>5.2</v>
      </c>
      <c r="M102" s="5">
        <f>COGS!G$5</f>
        <v>5.7</v>
      </c>
      <c r="N102" s="5">
        <f t="shared" si="18"/>
        <v>1.04</v>
      </c>
      <c r="O102" s="1">
        <v>0.2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f t="shared" si="22"/>
        <v>1</v>
      </c>
      <c r="V102" s="9">
        <v>120</v>
      </c>
      <c r="W102" s="8">
        <f t="shared" si="23"/>
        <v>0.5</v>
      </c>
      <c r="X102" s="8">
        <f t="shared" si="24"/>
        <v>8.3333333333333332E-3</v>
      </c>
      <c r="Y102" s="34">
        <f t="shared" si="19"/>
        <v>1.0683333333333336</v>
      </c>
      <c r="Z102" s="35">
        <f>'Order Composition'!$D37</f>
        <v>0.75</v>
      </c>
      <c r="AA102" s="34">
        <f t="shared" si="20"/>
        <v>0.80125000000000024</v>
      </c>
    </row>
    <row r="103" spans="1:27" x14ac:dyDescent="0.35">
      <c r="A103" s="1" t="s">
        <v>48</v>
      </c>
      <c r="B103" s="2">
        <v>22</v>
      </c>
      <c r="C103" s="18" t="s">
        <v>34</v>
      </c>
      <c r="D103" s="1" t="s">
        <v>26</v>
      </c>
      <c r="E103" s="5">
        <v>1.5</v>
      </c>
      <c r="F103" s="33">
        <f t="shared" si="25"/>
        <v>1.4666666666666668</v>
      </c>
      <c r="G103" s="5">
        <f t="shared" si="21"/>
        <v>2.2000000000000002</v>
      </c>
      <c r="H103" s="5">
        <f>COGS!$I$5</f>
        <v>11</v>
      </c>
      <c r="I103" s="5">
        <f>COGS!C$5</f>
        <v>6.23</v>
      </c>
      <c r="J103" s="5">
        <f>COGS!D$5</f>
        <v>13.8</v>
      </c>
      <c r="K103" s="5">
        <f>COGS!E$5</f>
        <v>12.45</v>
      </c>
      <c r="L103" s="5">
        <f>COGS!F$5</f>
        <v>5.2</v>
      </c>
      <c r="M103" s="5">
        <f>COGS!G$5</f>
        <v>5.7</v>
      </c>
      <c r="N103" s="5">
        <f t="shared" si="18"/>
        <v>1.04</v>
      </c>
      <c r="O103" s="1">
        <v>0.2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f t="shared" si="22"/>
        <v>1</v>
      </c>
      <c r="V103" s="9">
        <v>120</v>
      </c>
      <c r="W103" s="8">
        <f t="shared" si="23"/>
        <v>0.5</v>
      </c>
      <c r="X103" s="8">
        <f t="shared" si="24"/>
        <v>8.3333333333333332E-3</v>
      </c>
      <c r="Y103" s="34">
        <f t="shared" si="19"/>
        <v>1.0683333333333336</v>
      </c>
      <c r="Z103" s="35">
        <f>'Order Composition'!$D38</f>
        <v>0.75</v>
      </c>
      <c r="AA103" s="34">
        <f t="shared" si="20"/>
        <v>0.80125000000000024</v>
      </c>
    </row>
    <row r="104" spans="1:27" x14ac:dyDescent="0.35">
      <c r="A104" s="1" t="s">
        <v>48</v>
      </c>
      <c r="B104" s="2">
        <v>23</v>
      </c>
      <c r="C104" s="18" t="s">
        <v>34</v>
      </c>
      <c r="D104" s="1" t="s">
        <v>27</v>
      </c>
      <c r="E104" s="5">
        <v>2</v>
      </c>
      <c r="F104" s="33">
        <f t="shared" si="25"/>
        <v>1.4666666666666668</v>
      </c>
      <c r="G104" s="5">
        <f t="shared" si="21"/>
        <v>2.9333333333333336</v>
      </c>
      <c r="H104" s="5">
        <f>COGS!$I$5</f>
        <v>11</v>
      </c>
      <c r="I104" s="5">
        <f>COGS!C$5</f>
        <v>6.23</v>
      </c>
      <c r="J104" s="5">
        <f>COGS!D$5</f>
        <v>13.8</v>
      </c>
      <c r="K104" s="5">
        <f>COGS!E$5</f>
        <v>12.45</v>
      </c>
      <c r="L104" s="5">
        <f>COGS!F$5</f>
        <v>5.2</v>
      </c>
      <c r="M104" s="5">
        <f>COGS!G$5</f>
        <v>5.7</v>
      </c>
      <c r="N104" s="5">
        <f t="shared" si="18"/>
        <v>1.33</v>
      </c>
      <c r="O104" s="1">
        <v>0.2</v>
      </c>
      <c r="P104" s="7">
        <v>0</v>
      </c>
      <c r="Q104" s="7">
        <v>0</v>
      </c>
      <c r="R104" s="7">
        <v>0.2</v>
      </c>
      <c r="S104" s="7">
        <v>0.8</v>
      </c>
      <c r="T104" s="7">
        <v>0</v>
      </c>
      <c r="U104" s="7">
        <f t="shared" si="22"/>
        <v>1</v>
      </c>
      <c r="V104" s="9">
        <v>60</v>
      </c>
      <c r="W104" s="8">
        <f t="shared" si="23"/>
        <v>1</v>
      </c>
      <c r="X104" s="8">
        <f t="shared" si="24"/>
        <v>1.6666666666666666E-2</v>
      </c>
      <c r="Y104" s="34">
        <f t="shared" si="19"/>
        <v>1.4200000000000002</v>
      </c>
      <c r="Z104" s="35">
        <f>'Order Composition'!$D39</f>
        <v>0.75</v>
      </c>
      <c r="AA104" s="34">
        <f t="shared" si="20"/>
        <v>1.0650000000000002</v>
      </c>
    </row>
    <row r="105" spans="1:27" x14ac:dyDescent="0.35">
      <c r="A105" s="1" t="s">
        <v>48</v>
      </c>
      <c r="B105" s="2">
        <v>24</v>
      </c>
      <c r="C105" s="18" t="s">
        <v>34</v>
      </c>
      <c r="D105" s="1" t="s">
        <v>28</v>
      </c>
      <c r="E105" s="5">
        <v>2</v>
      </c>
      <c r="F105" s="33">
        <f t="shared" si="25"/>
        <v>1.4666666666666668</v>
      </c>
      <c r="G105" s="5">
        <f t="shared" si="21"/>
        <v>2.9333333333333336</v>
      </c>
      <c r="H105" s="5">
        <f>COGS!$I$5</f>
        <v>11</v>
      </c>
      <c r="I105" s="5">
        <f>COGS!C$5</f>
        <v>6.23</v>
      </c>
      <c r="J105" s="5">
        <f>COGS!D$5</f>
        <v>13.8</v>
      </c>
      <c r="K105" s="5">
        <f>COGS!E$5</f>
        <v>12.45</v>
      </c>
      <c r="L105" s="5">
        <f>COGS!F$5</f>
        <v>5.2</v>
      </c>
      <c r="M105" s="5">
        <f>COGS!G$5</f>
        <v>5.7</v>
      </c>
      <c r="N105" s="5">
        <f t="shared" si="18"/>
        <v>1.33</v>
      </c>
      <c r="O105" s="1">
        <v>0.2</v>
      </c>
      <c r="P105" s="7">
        <v>0</v>
      </c>
      <c r="Q105" s="7">
        <v>0</v>
      </c>
      <c r="R105" s="7">
        <v>0.2</v>
      </c>
      <c r="S105" s="7">
        <v>0.8</v>
      </c>
      <c r="T105" s="7">
        <v>0</v>
      </c>
      <c r="U105" s="7">
        <f t="shared" si="22"/>
        <v>1</v>
      </c>
      <c r="V105" s="9">
        <v>60</v>
      </c>
      <c r="W105" s="8">
        <f t="shared" si="23"/>
        <v>1</v>
      </c>
      <c r="X105" s="8">
        <f t="shared" si="24"/>
        <v>1.6666666666666666E-2</v>
      </c>
      <c r="Y105" s="34">
        <f t="shared" si="19"/>
        <v>1.4200000000000002</v>
      </c>
      <c r="Z105" s="35">
        <f>'Order Composition'!$D40</f>
        <v>0.75</v>
      </c>
      <c r="AA105" s="34">
        <f t="shared" si="20"/>
        <v>1.0650000000000002</v>
      </c>
    </row>
    <row r="106" spans="1:27" x14ac:dyDescent="0.35">
      <c r="A106" s="1" t="s">
        <v>48</v>
      </c>
      <c r="B106" s="2">
        <v>25</v>
      </c>
      <c r="C106" s="18" t="s">
        <v>34</v>
      </c>
      <c r="D106" s="1" t="s">
        <v>29</v>
      </c>
      <c r="E106" s="5">
        <v>1.5</v>
      </c>
      <c r="F106" s="33">
        <f t="shared" si="25"/>
        <v>1.4666666666666668</v>
      </c>
      <c r="G106" s="5">
        <f t="shared" si="21"/>
        <v>2.2000000000000002</v>
      </c>
      <c r="H106" s="5">
        <f>COGS!$I$5</f>
        <v>11</v>
      </c>
      <c r="I106" s="5">
        <f>COGS!C$5</f>
        <v>6.23</v>
      </c>
      <c r="J106" s="5">
        <f>COGS!D$5</f>
        <v>13.8</v>
      </c>
      <c r="K106" s="5">
        <f>COGS!E$5</f>
        <v>12.45</v>
      </c>
      <c r="L106" s="5">
        <f>COGS!F$5</f>
        <v>5.2</v>
      </c>
      <c r="M106" s="5">
        <f>COGS!G$5</f>
        <v>5.7</v>
      </c>
      <c r="N106" s="5">
        <f t="shared" si="18"/>
        <v>1.04</v>
      </c>
      <c r="O106" s="1">
        <v>0.2</v>
      </c>
      <c r="P106" s="7">
        <v>0</v>
      </c>
      <c r="Q106" s="7">
        <v>0</v>
      </c>
      <c r="R106" s="7">
        <v>0</v>
      </c>
      <c r="S106" s="7">
        <v>1</v>
      </c>
      <c r="T106" s="7">
        <v>0</v>
      </c>
      <c r="U106" s="7">
        <f t="shared" si="22"/>
        <v>1</v>
      </c>
      <c r="V106" s="9">
        <v>40</v>
      </c>
      <c r="W106" s="8">
        <f t="shared" si="23"/>
        <v>1.5</v>
      </c>
      <c r="X106" s="8">
        <f t="shared" si="24"/>
        <v>2.5000000000000001E-2</v>
      </c>
      <c r="Y106" s="34">
        <f t="shared" si="19"/>
        <v>0.88500000000000012</v>
      </c>
      <c r="Z106" s="35">
        <f>'Order Composition'!$D41</f>
        <v>0.75</v>
      </c>
      <c r="AA106" s="34">
        <f t="shared" si="20"/>
        <v>0.66375000000000006</v>
      </c>
    </row>
    <row r="107" spans="1:27" x14ac:dyDescent="0.35">
      <c r="A107" s="1" t="s">
        <v>48</v>
      </c>
      <c r="B107" s="2">
        <v>26</v>
      </c>
      <c r="C107" s="28" t="s">
        <v>34</v>
      </c>
      <c r="D107" s="1" t="s">
        <v>30</v>
      </c>
      <c r="E107" s="5">
        <v>1.5</v>
      </c>
      <c r="F107" s="33">
        <f t="shared" si="25"/>
        <v>1.4666666666666668</v>
      </c>
      <c r="G107" s="5">
        <f t="shared" si="21"/>
        <v>2.2000000000000002</v>
      </c>
      <c r="H107" s="5">
        <f>COGS!$I$5</f>
        <v>11</v>
      </c>
      <c r="I107" s="5">
        <f>COGS!C$5</f>
        <v>6.23</v>
      </c>
      <c r="J107" s="5">
        <f>COGS!D$5</f>
        <v>13.8</v>
      </c>
      <c r="K107" s="5">
        <f>COGS!E$5</f>
        <v>12.45</v>
      </c>
      <c r="L107" s="5">
        <f>COGS!F$5</f>
        <v>5.2</v>
      </c>
      <c r="M107" s="5">
        <f>COGS!G$5</f>
        <v>5.7</v>
      </c>
      <c r="N107" s="5">
        <f t="shared" si="18"/>
        <v>1.1850000000000003</v>
      </c>
      <c r="O107" s="1">
        <v>0.2</v>
      </c>
      <c r="P107" s="7">
        <v>0</v>
      </c>
      <c r="Q107" s="7">
        <v>0</v>
      </c>
      <c r="R107" s="7">
        <v>0.1</v>
      </c>
      <c r="S107" s="7">
        <v>0.9</v>
      </c>
      <c r="T107" s="7">
        <v>0</v>
      </c>
      <c r="U107" s="7">
        <f t="shared" si="22"/>
        <v>1</v>
      </c>
      <c r="V107" s="9">
        <v>40</v>
      </c>
      <c r="W107" s="8">
        <f t="shared" si="23"/>
        <v>1.5</v>
      </c>
      <c r="X107" s="8">
        <f t="shared" si="24"/>
        <v>2.5000000000000001E-2</v>
      </c>
      <c r="Y107" s="34">
        <f t="shared" si="19"/>
        <v>0.73999999999999988</v>
      </c>
      <c r="Z107" s="35">
        <f>'Order Composition'!$D42</f>
        <v>0.75</v>
      </c>
      <c r="AA107" s="34">
        <f t="shared" si="20"/>
        <v>0.55499999999999994</v>
      </c>
    </row>
    <row r="108" spans="1:27" x14ac:dyDescent="0.35">
      <c r="A108" s="1" t="s">
        <v>49</v>
      </c>
      <c r="B108" s="2">
        <v>1</v>
      </c>
      <c r="C108" s="15" t="s">
        <v>3</v>
      </c>
      <c r="D108" s="1" t="s">
        <v>4</v>
      </c>
      <c r="E108" s="5">
        <v>3</v>
      </c>
      <c r="F108" s="33">
        <f t="shared" si="25"/>
        <v>1.2000000000000002</v>
      </c>
      <c r="G108" s="5">
        <f>E108*F108</f>
        <v>3.6000000000000005</v>
      </c>
      <c r="H108" s="5">
        <f>COGS!$I$6</f>
        <v>9</v>
      </c>
      <c r="I108" s="5">
        <f>COGS!C$6</f>
        <v>8.35</v>
      </c>
      <c r="J108" s="5">
        <f>COGS!D$6</f>
        <v>14.13</v>
      </c>
      <c r="K108" s="5">
        <f>COGS!E$6</f>
        <v>12.83</v>
      </c>
      <c r="L108" s="5">
        <f>COGS!F$6</f>
        <v>5.93</v>
      </c>
      <c r="M108" s="5">
        <f>COGS!G$6</f>
        <v>5.89</v>
      </c>
      <c r="N108" s="5">
        <f t="shared" si="18"/>
        <v>2.4272000000000005</v>
      </c>
      <c r="O108" s="1">
        <v>0.2</v>
      </c>
      <c r="P108" s="7">
        <v>0</v>
      </c>
      <c r="Q108" s="7">
        <v>0</v>
      </c>
      <c r="R108" s="7">
        <v>0.9</v>
      </c>
      <c r="S108" s="7">
        <v>0</v>
      </c>
      <c r="T108" s="7">
        <v>0.1</v>
      </c>
      <c r="U108" s="7">
        <f>SUM(P108:T108)</f>
        <v>1</v>
      </c>
      <c r="V108" s="9">
        <v>20</v>
      </c>
      <c r="W108" s="8">
        <f>60/V108</f>
        <v>3</v>
      </c>
      <c r="X108" s="8">
        <f>W108/60</f>
        <v>0.05</v>
      </c>
      <c r="Y108" s="34">
        <f t="shared" si="19"/>
        <v>0.72280000000000011</v>
      </c>
      <c r="Z108" s="35">
        <f>'Order Composition'!$E17</f>
        <v>0.55000000000000004</v>
      </c>
      <c r="AA108" s="34">
        <f t="shared" si="20"/>
        <v>0.39754000000000012</v>
      </c>
    </row>
    <row r="109" spans="1:27" x14ac:dyDescent="0.35">
      <c r="A109" s="1" t="s">
        <v>49</v>
      </c>
      <c r="B109" s="2">
        <v>2</v>
      </c>
      <c r="C109" s="15" t="s">
        <v>3</v>
      </c>
      <c r="D109" s="1" t="s">
        <v>5</v>
      </c>
      <c r="E109" s="5">
        <v>3</v>
      </c>
      <c r="F109" s="33">
        <f t="shared" si="25"/>
        <v>1.2000000000000002</v>
      </c>
      <c r="G109" s="5">
        <f t="shared" ref="G109:G133" si="26">E109*F109</f>
        <v>3.6000000000000005</v>
      </c>
      <c r="H109" s="5">
        <f>COGS!$I$6</f>
        <v>9</v>
      </c>
      <c r="I109" s="5">
        <f>COGS!C$6</f>
        <v>8.35</v>
      </c>
      <c r="J109" s="5">
        <f>COGS!D$6</f>
        <v>14.13</v>
      </c>
      <c r="K109" s="5">
        <f>COGS!E$6</f>
        <v>12.83</v>
      </c>
      <c r="L109" s="5">
        <f>COGS!F$6</f>
        <v>5.93</v>
      </c>
      <c r="M109" s="5">
        <f>COGS!G$6</f>
        <v>5.89</v>
      </c>
      <c r="N109" s="5">
        <f t="shared" si="18"/>
        <v>2.4792000000000005</v>
      </c>
      <c r="O109" s="1">
        <v>0.2</v>
      </c>
      <c r="P109" s="7">
        <v>0</v>
      </c>
      <c r="Q109" s="7">
        <v>0.2</v>
      </c>
      <c r="R109" s="7">
        <v>0.7</v>
      </c>
      <c r="S109" s="7">
        <v>0</v>
      </c>
      <c r="T109" s="7">
        <v>0.1</v>
      </c>
      <c r="U109" s="7">
        <f t="shared" ref="U109:U133" si="27">SUM(P109:T109)</f>
        <v>0.99999999999999989</v>
      </c>
      <c r="V109" s="9">
        <v>20</v>
      </c>
      <c r="W109" s="8">
        <f t="shared" ref="W109:W133" si="28">60/V109</f>
        <v>3</v>
      </c>
      <c r="X109" s="8">
        <f t="shared" ref="X109:X133" si="29">W109/60</f>
        <v>0.05</v>
      </c>
      <c r="Y109" s="34">
        <f t="shared" si="19"/>
        <v>0.67080000000000006</v>
      </c>
      <c r="Z109" s="35">
        <f>'Order Composition'!$E18</f>
        <v>0.55000000000000004</v>
      </c>
      <c r="AA109" s="34">
        <f t="shared" si="20"/>
        <v>0.36894000000000005</v>
      </c>
    </row>
    <row r="110" spans="1:27" x14ac:dyDescent="0.35">
      <c r="A110" s="1" t="s">
        <v>49</v>
      </c>
      <c r="B110" s="2">
        <v>3</v>
      </c>
      <c r="C110" s="15" t="s">
        <v>3</v>
      </c>
      <c r="D110" s="1" t="s">
        <v>6</v>
      </c>
      <c r="E110" s="5">
        <v>3</v>
      </c>
      <c r="F110" s="33">
        <f t="shared" si="25"/>
        <v>1.2000000000000002</v>
      </c>
      <c r="G110" s="5">
        <f t="shared" si="26"/>
        <v>3.6000000000000005</v>
      </c>
      <c r="H110" s="5">
        <f>COGS!$I$6</f>
        <v>9</v>
      </c>
      <c r="I110" s="5">
        <f>COGS!C$6</f>
        <v>8.35</v>
      </c>
      <c r="J110" s="5">
        <f>COGS!D$6</f>
        <v>14.13</v>
      </c>
      <c r="K110" s="5">
        <f>COGS!E$6</f>
        <v>12.83</v>
      </c>
      <c r="L110" s="5">
        <f>COGS!F$6</f>
        <v>5.93</v>
      </c>
      <c r="M110" s="5">
        <f>COGS!G$6</f>
        <v>5.89</v>
      </c>
      <c r="N110" s="5">
        <f t="shared" si="18"/>
        <v>2.5572000000000004</v>
      </c>
      <c r="O110" s="1">
        <v>0.2</v>
      </c>
      <c r="P110" s="7">
        <v>0</v>
      </c>
      <c r="Q110" s="7">
        <v>0.5</v>
      </c>
      <c r="R110" s="7">
        <v>0.4</v>
      </c>
      <c r="S110" s="7">
        <v>0</v>
      </c>
      <c r="T110" s="7">
        <v>0.1</v>
      </c>
      <c r="U110" s="7">
        <f t="shared" si="27"/>
        <v>1</v>
      </c>
      <c r="V110" s="9">
        <v>20</v>
      </c>
      <c r="W110" s="8">
        <f t="shared" si="28"/>
        <v>3</v>
      </c>
      <c r="X110" s="8">
        <f t="shared" si="29"/>
        <v>0.05</v>
      </c>
      <c r="Y110" s="34">
        <f t="shared" si="19"/>
        <v>0.59280000000000022</v>
      </c>
      <c r="Z110" s="35">
        <f>'Order Composition'!$E19</f>
        <v>0.55000000000000004</v>
      </c>
      <c r="AA110" s="34">
        <f t="shared" si="20"/>
        <v>0.32604000000000016</v>
      </c>
    </row>
    <row r="111" spans="1:27" x14ac:dyDescent="0.35">
      <c r="A111" s="1" t="s">
        <v>49</v>
      </c>
      <c r="B111" s="2">
        <v>4</v>
      </c>
      <c r="C111" s="15" t="s">
        <v>3</v>
      </c>
      <c r="D111" s="1" t="s">
        <v>7</v>
      </c>
      <c r="E111" s="5">
        <v>2</v>
      </c>
      <c r="F111" s="33">
        <f t="shared" si="25"/>
        <v>1.2000000000000002</v>
      </c>
      <c r="G111" s="5">
        <f t="shared" si="26"/>
        <v>2.4000000000000004</v>
      </c>
      <c r="H111" s="5">
        <f>COGS!$I$6</f>
        <v>9</v>
      </c>
      <c r="I111" s="5">
        <f>COGS!C$6</f>
        <v>8.35</v>
      </c>
      <c r="J111" s="5">
        <f>COGS!D$6</f>
        <v>14.13</v>
      </c>
      <c r="K111" s="5">
        <f>COGS!E$6</f>
        <v>12.83</v>
      </c>
      <c r="L111" s="5">
        <f>COGS!F$6</f>
        <v>5.93</v>
      </c>
      <c r="M111" s="5">
        <f>COGS!G$6</f>
        <v>5.89</v>
      </c>
      <c r="N111" s="5">
        <f t="shared" si="18"/>
        <v>1.7832000000000001</v>
      </c>
      <c r="O111" s="1">
        <v>0.2</v>
      </c>
      <c r="P111" s="7">
        <v>0.1</v>
      </c>
      <c r="Q111" s="7">
        <v>0</v>
      </c>
      <c r="R111" s="7">
        <v>0.4</v>
      </c>
      <c r="S111" s="7">
        <v>0.1</v>
      </c>
      <c r="T111" s="7">
        <v>0.4</v>
      </c>
      <c r="U111" s="7">
        <f t="shared" si="27"/>
        <v>1</v>
      </c>
      <c r="V111" s="9">
        <v>60</v>
      </c>
      <c r="W111" s="8">
        <f t="shared" si="28"/>
        <v>1</v>
      </c>
      <c r="X111" s="8">
        <f t="shared" si="29"/>
        <v>1.6666666666666666E-2</v>
      </c>
      <c r="Y111" s="34">
        <f t="shared" si="19"/>
        <v>0.46680000000000021</v>
      </c>
      <c r="Z111" s="35">
        <f>'Order Composition'!$E20</f>
        <v>0.55000000000000004</v>
      </c>
      <c r="AA111" s="34">
        <f t="shared" si="20"/>
        <v>0.25674000000000013</v>
      </c>
    </row>
    <row r="112" spans="1:27" x14ac:dyDescent="0.35">
      <c r="A112" s="1" t="s">
        <v>49</v>
      </c>
      <c r="B112" s="2">
        <v>5</v>
      </c>
      <c r="C112" s="15" t="s">
        <v>3</v>
      </c>
      <c r="D112" s="1" t="s">
        <v>8</v>
      </c>
      <c r="E112" s="5">
        <v>2</v>
      </c>
      <c r="F112" s="33">
        <f t="shared" si="25"/>
        <v>1.2000000000000002</v>
      </c>
      <c r="G112" s="5">
        <f t="shared" si="26"/>
        <v>2.4000000000000004</v>
      </c>
      <c r="H112" s="5">
        <f>COGS!$I$6</f>
        <v>9</v>
      </c>
      <c r="I112" s="5">
        <f>COGS!C$6</f>
        <v>8.35</v>
      </c>
      <c r="J112" s="5">
        <f>COGS!D$6</f>
        <v>14.13</v>
      </c>
      <c r="K112" s="5">
        <f>COGS!E$6</f>
        <v>12.83</v>
      </c>
      <c r="L112" s="5">
        <f>COGS!F$6</f>
        <v>5.93</v>
      </c>
      <c r="M112" s="5">
        <f>COGS!G$6</f>
        <v>5.89</v>
      </c>
      <c r="N112" s="5">
        <f t="shared" si="18"/>
        <v>1.974</v>
      </c>
      <c r="O112" s="1">
        <v>0.2</v>
      </c>
      <c r="P112" s="7">
        <v>0.1</v>
      </c>
      <c r="Q112" s="7">
        <v>0.2</v>
      </c>
      <c r="R112" s="7">
        <v>0.3</v>
      </c>
      <c r="S112" s="7">
        <v>0.1</v>
      </c>
      <c r="T112" s="7">
        <v>0.3</v>
      </c>
      <c r="U112" s="7">
        <f t="shared" si="27"/>
        <v>1</v>
      </c>
      <c r="V112" s="9">
        <v>60</v>
      </c>
      <c r="W112" s="8">
        <f t="shared" si="28"/>
        <v>1</v>
      </c>
      <c r="X112" s="8">
        <f t="shared" si="29"/>
        <v>1.6666666666666666E-2</v>
      </c>
      <c r="Y112" s="34">
        <f t="shared" si="19"/>
        <v>0.27600000000000036</v>
      </c>
      <c r="Z112" s="35">
        <f>'Order Composition'!$E21</f>
        <v>0.55000000000000004</v>
      </c>
      <c r="AA112" s="34">
        <f t="shared" si="20"/>
        <v>0.15180000000000021</v>
      </c>
    </row>
    <row r="113" spans="1:27" x14ac:dyDescent="0.35">
      <c r="A113" s="1" t="s">
        <v>49</v>
      </c>
      <c r="B113" s="2">
        <v>6</v>
      </c>
      <c r="C113" s="15" t="s">
        <v>3</v>
      </c>
      <c r="D113" s="1" t="s">
        <v>23</v>
      </c>
      <c r="E113" s="5">
        <v>1</v>
      </c>
      <c r="F113" s="33">
        <f t="shared" si="25"/>
        <v>1.2000000000000002</v>
      </c>
      <c r="G113" s="5">
        <f t="shared" si="26"/>
        <v>1.2000000000000002</v>
      </c>
      <c r="H113" s="5">
        <f>COGS!$I$6</f>
        <v>9</v>
      </c>
      <c r="I113" s="5">
        <f>COGS!C$6</f>
        <v>8.35</v>
      </c>
      <c r="J113" s="5">
        <f>COGS!D$6</f>
        <v>14.13</v>
      </c>
      <c r="K113" s="5">
        <f>COGS!E$6</f>
        <v>12.83</v>
      </c>
      <c r="L113" s="5">
        <f>COGS!F$6</f>
        <v>5.93</v>
      </c>
      <c r="M113" s="5">
        <f>COGS!G$6</f>
        <v>5.89</v>
      </c>
      <c r="N113" s="5">
        <f t="shared" si="18"/>
        <v>1.1343000000000001</v>
      </c>
      <c r="O113" s="1">
        <v>0.1</v>
      </c>
      <c r="P113" s="7">
        <v>0.1</v>
      </c>
      <c r="Q113" s="7">
        <v>0</v>
      </c>
      <c r="R113" s="7">
        <v>0.75</v>
      </c>
      <c r="S113" s="7">
        <v>0.05</v>
      </c>
      <c r="T113" s="7">
        <v>0.1</v>
      </c>
      <c r="U113" s="7">
        <f t="shared" si="27"/>
        <v>1</v>
      </c>
      <c r="V113" s="9">
        <v>30</v>
      </c>
      <c r="W113" s="8">
        <f t="shared" si="28"/>
        <v>2</v>
      </c>
      <c r="X113" s="8">
        <f t="shared" si="29"/>
        <v>3.3333333333333333E-2</v>
      </c>
      <c r="Y113" s="34">
        <f t="shared" si="19"/>
        <v>-0.2342999999999999</v>
      </c>
      <c r="Z113" s="35">
        <f>'Order Composition'!$E22</f>
        <v>0.55000000000000004</v>
      </c>
      <c r="AA113" s="34">
        <f t="shared" si="20"/>
        <v>-0.12886499999999995</v>
      </c>
    </row>
    <row r="114" spans="1:27" x14ac:dyDescent="0.35">
      <c r="A114" s="1" t="s">
        <v>49</v>
      </c>
      <c r="B114" s="2">
        <v>7</v>
      </c>
      <c r="C114" s="15" t="s">
        <v>3</v>
      </c>
      <c r="D114" s="1" t="s">
        <v>24</v>
      </c>
      <c r="E114" s="5">
        <v>1</v>
      </c>
      <c r="F114" s="33">
        <f t="shared" si="25"/>
        <v>1.2000000000000002</v>
      </c>
      <c r="G114" s="5">
        <f t="shared" si="26"/>
        <v>1.2000000000000002</v>
      </c>
      <c r="H114" s="5">
        <f>COGS!$I$6</f>
        <v>9</v>
      </c>
      <c r="I114" s="5">
        <f>COGS!C$6</f>
        <v>8.35</v>
      </c>
      <c r="J114" s="5">
        <f>COGS!D$6</f>
        <v>14.13</v>
      </c>
      <c r="K114" s="5">
        <f>COGS!E$6</f>
        <v>12.83</v>
      </c>
      <c r="L114" s="5">
        <f>COGS!F$6</f>
        <v>5.93</v>
      </c>
      <c r="M114" s="5">
        <f>COGS!G$6</f>
        <v>5.89</v>
      </c>
      <c r="N114" s="5">
        <f t="shared" si="18"/>
        <v>1.1993</v>
      </c>
      <c r="O114" s="1">
        <v>0.1</v>
      </c>
      <c r="P114" s="7">
        <v>0.1</v>
      </c>
      <c r="Q114" s="7">
        <v>0.5</v>
      </c>
      <c r="R114" s="7">
        <v>0.25</v>
      </c>
      <c r="S114" s="7">
        <v>0.05</v>
      </c>
      <c r="T114" s="7">
        <v>0.1</v>
      </c>
      <c r="U114" s="7">
        <f t="shared" si="27"/>
        <v>1</v>
      </c>
      <c r="V114" s="9">
        <v>30</v>
      </c>
      <c r="W114" s="8">
        <f t="shared" si="28"/>
        <v>2</v>
      </c>
      <c r="X114" s="8">
        <f t="shared" si="29"/>
        <v>3.3333333333333333E-2</v>
      </c>
      <c r="Y114" s="34">
        <f t="shared" si="19"/>
        <v>-0.29929999999999984</v>
      </c>
      <c r="Z114" s="35">
        <f>'Order Composition'!$E23</f>
        <v>0.55000000000000004</v>
      </c>
      <c r="AA114" s="34">
        <f t="shared" si="20"/>
        <v>-0.16461499999999993</v>
      </c>
    </row>
    <row r="115" spans="1:27" x14ac:dyDescent="0.35">
      <c r="A115" s="1" t="s">
        <v>49</v>
      </c>
      <c r="B115" s="2">
        <v>8</v>
      </c>
      <c r="C115" s="16" t="s">
        <v>9</v>
      </c>
      <c r="D115" s="1" t="s">
        <v>10</v>
      </c>
      <c r="E115" s="5">
        <v>3</v>
      </c>
      <c r="F115" s="33">
        <f t="shared" si="25"/>
        <v>1.2000000000000002</v>
      </c>
      <c r="G115" s="5">
        <f t="shared" si="26"/>
        <v>3.6000000000000005</v>
      </c>
      <c r="H115" s="5">
        <f>COGS!$I$6</f>
        <v>9</v>
      </c>
      <c r="I115" s="5">
        <f>COGS!C$6</f>
        <v>8.35</v>
      </c>
      <c r="J115" s="5">
        <f>COGS!D$6</f>
        <v>14.13</v>
      </c>
      <c r="K115" s="5">
        <f>COGS!E$6</f>
        <v>12.83</v>
      </c>
      <c r="L115" s="5">
        <f>COGS!F$6</f>
        <v>5.93</v>
      </c>
      <c r="M115" s="5">
        <f>COGS!G$6</f>
        <v>5.89</v>
      </c>
      <c r="N115" s="5">
        <f t="shared" si="18"/>
        <v>2.2686000000000002</v>
      </c>
      <c r="O115" s="1">
        <v>0.2</v>
      </c>
      <c r="P115" s="7">
        <v>0.1</v>
      </c>
      <c r="Q115" s="7">
        <v>0</v>
      </c>
      <c r="R115" s="7">
        <v>0.75</v>
      </c>
      <c r="S115" s="7">
        <v>0.05</v>
      </c>
      <c r="T115" s="7">
        <v>0.1</v>
      </c>
      <c r="U115" s="7">
        <f t="shared" si="27"/>
        <v>1</v>
      </c>
      <c r="V115" s="9">
        <v>15</v>
      </c>
      <c r="W115" s="8">
        <f t="shared" si="28"/>
        <v>4</v>
      </c>
      <c r="X115" s="8">
        <f t="shared" si="29"/>
        <v>6.6666666666666666E-2</v>
      </c>
      <c r="Y115" s="34">
        <f t="shared" si="19"/>
        <v>0.73140000000000038</v>
      </c>
      <c r="Z115" s="35">
        <f>'Order Composition'!$E24</f>
        <v>0.9</v>
      </c>
      <c r="AA115" s="34">
        <f t="shared" si="20"/>
        <v>0.6582600000000004</v>
      </c>
    </row>
    <row r="116" spans="1:27" x14ac:dyDescent="0.35">
      <c r="A116" s="1" t="s">
        <v>49</v>
      </c>
      <c r="B116" s="2">
        <v>9</v>
      </c>
      <c r="C116" s="16" t="s">
        <v>9</v>
      </c>
      <c r="D116" s="1" t="s">
        <v>11</v>
      </c>
      <c r="E116" s="5">
        <v>3</v>
      </c>
      <c r="F116" s="33">
        <f t="shared" si="25"/>
        <v>1.2000000000000002</v>
      </c>
      <c r="G116" s="5">
        <f t="shared" si="26"/>
        <v>3.6000000000000005</v>
      </c>
      <c r="H116" s="5">
        <f>COGS!$I$6</f>
        <v>9</v>
      </c>
      <c r="I116" s="5">
        <f>COGS!C$6</f>
        <v>8.35</v>
      </c>
      <c r="J116" s="5">
        <f>COGS!D$6</f>
        <v>14.13</v>
      </c>
      <c r="K116" s="5">
        <f>COGS!E$6</f>
        <v>12.83</v>
      </c>
      <c r="L116" s="5">
        <f>COGS!F$6</f>
        <v>5.93</v>
      </c>
      <c r="M116" s="5">
        <f>COGS!G$6</f>
        <v>5.89</v>
      </c>
      <c r="N116" s="5">
        <f t="shared" si="18"/>
        <v>3.1341000000000001</v>
      </c>
      <c r="O116" s="1">
        <v>0.3</v>
      </c>
      <c r="P116" s="7">
        <v>0.3</v>
      </c>
      <c r="Q116" s="7">
        <v>0</v>
      </c>
      <c r="R116" s="7">
        <v>0.55000000000000004</v>
      </c>
      <c r="S116" s="7">
        <v>0.05</v>
      </c>
      <c r="T116" s="7">
        <v>0.1</v>
      </c>
      <c r="U116" s="7">
        <f t="shared" si="27"/>
        <v>1.0000000000000002</v>
      </c>
      <c r="V116" s="9">
        <v>15</v>
      </c>
      <c r="W116" s="8">
        <f t="shared" si="28"/>
        <v>4</v>
      </c>
      <c r="X116" s="8">
        <f t="shared" si="29"/>
        <v>6.6666666666666666E-2</v>
      </c>
      <c r="Y116" s="34">
        <f t="shared" si="19"/>
        <v>-0.13409999999999955</v>
      </c>
      <c r="Z116" s="35">
        <f>'Order Composition'!$E25</f>
        <v>0.9</v>
      </c>
      <c r="AA116" s="34">
        <f t="shared" si="20"/>
        <v>-0.1206899999999996</v>
      </c>
    </row>
    <row r="117" spans="1:27" x14ac:dyDescent="0.35">
      <c r="A117" s="1" t="s">
        <v>49</v>
      </c>
      <c r="B117" s="2">
        <v>10</v>
      </c>
      <c r="C117" s="16" t="s">
        <v>9</v>
      </c>
      <c r="D117" s="1" t="s">
        <v>12</v>
      </c>
      <c r="E117" s="5">
        <v>3</v>
      </c>
      <c r="F117" s="33">
        <f t="shared" si="25"/>
        <v>1.2000000000000002</v>
      </c>
      <c r="G117" s="5">
        <f t="shared" si="26"/>
        <v>3.6000000000000005</v>
      </c>
      <c r="H117" s="5">
        <f>COGS!$I$6</f>
        <v>9</v>
      </c>
      <c r="I117" s="5">
        <f>COGS!C$6</f>
        <v>8.35</v>
      </c>
      <c r="J117" s="5">
        <f>COGS!D$6</f>
        <v>14.13</v>
      </c>
      <c r="K117" s="5">
        <f>COGS!E$6</f>
        <v>12.83</v>
      </c>
      <c r="L117" s="5">
        <f>COGS!F$6</f>
        <v>5.93</v>
      </c>
      <c r="M117" s="5">
        <f>COGS!G$6</f>
        <v>5.89</v>
      </c>
      <c r="N117" s="5">
        <f t="shared" si="18"/>
        <v>3.5003999999999995</v>
      </c>
      <c r="O117" s="1">
        <v>0.3</v>
      </c>
      <c r="P117" s="7">
        <v>0.1</v>
      </c>
      <c r="Q117" s="7">
        <v>0.25</v>
      </c>
      <c r="R117" s="7">
        <v>0.5</v>
      </c>
      <c r="S117" s="7">
        <v>0.05</v>
      </c>
      <c r="T117" s="7">
        <v>0.1</v>
      </c>
      <c r="U117" s="7">
        <f t="shared" si="27"/>
        <v>1</v>
      </c>
      <c r="V117" s="9">
        <v>15</v>
      </c>
      <c r="W117" s="8">
        <f t="shared" si="28"/>
        <v>4</v>
      </c>
      <c r="X117" s="8">
        <f t="shared" si="29"/>
        <v>6.6666666666666666E-2</v>
      </c>
      <c r="Y117" s="34">
        <f t="shared" si="19"/>
        <v>-0.50039999999999896</v>
      </c>
      <c r="Z117" s="35">
        <f>'Order Composition'!$E26</f>
        <v>0.9</v>
      </c>
      <c r="AA117" s="34">
        <f t="shared" si="20"/>
        <v>-0.45035999999999909</v>
      </c>
    </row>
    <row r="118" spans="1:27" x14ac:dyDescent="0.35">
      <c r="A118" s="1" t="s">
        <v>49</v>
      </c>
      <c r="B118" s="2">
        <v>11</v>
      </c>
      <c r="C118" s="16" t="s">
        <v>9</v>
      </c>
      <c r="D118" s="1" t="s">
        <v>13</v>
      </c>
      <c r="E118" s="5">
        <v>3</v>
      </c>
      <c r="F118" s="33">
        <f t="shared" si="25"/>
        <v>1.2000000000000002</v>
      </c>
      <c r="G118" s="5">
        <f t="shared" si="26"/>
        <v>3.6000000000000005</v>
      </c>
      <c r="H118" s="5">
        <f>COGS!$I$6</f>
        <v>9</v>
      </c>
      <c r="I118" s="5">
        <f>COGS!C$6</f>
        <v>8.35</v>
      </c>
      <c r="J118" s="5">
        <f>COGS!D$6</f>
        <v>14.13</v>
      </c>
      <c r="K118" s="5">
        <f>COGS!E$6</f>
        <v>12.83</v>
      </c>
      <c r="L118" s="5">
        <f>COGS!F$6</f>
        <v>5.93</v>
      </c>
      <c r="M118" s="5">
        <f>COGS!G$6</f>
        <v>5.89</v>
      </c>
      <c r="N118" s="5">
        <f t="shared" si="18"/>
        <v>2.2830000000000004</v>
      </c>
      <c r="O118" s="1">
        <v>0.2</v>
      </c>
      <c r="P118" s="7">
        <v>0.2</v>
      </c>
      <c r="Q118" s="7">
        <v>0.4</v>
      </c>
      <c r="R118" s="7">
        <v>0.25</v>
      </c>
      <c r="S118" s="7">
        <v>0.05</v>
      </c>
      <c r="T118" s="7">
        <v>0.1</v>
      </c>
      <c r="U118" s="7">
        <f t="shared" si="27"/>
        <v>1.0000000000000002</v>
      </c>
      <c r="V118" s="9">
        <v>10</v>
      </c>
      <c r="W118" s="8">
        <f t="shared" si="28"/>
        <v>6</v>
      </c>
      <c r="X118" s="8">
        <f t="shared" si="29"/>
        <v>0.1</v>
      </c>
      <c r="Y118" s="34">
        <f t="shared" si="19"/>
        <v>0.41700000000000015</v>
      </c>
      <c r="Z118" s="35">
        <f>'Order Composition'!$E27</f>
        <v>0.9</v>
      </c>
      <c r="AA118" s="34">
        <f t="shared" si="20"/>
        <v>0.37530000000000013</v>
      </c>
    </row>
    <row r="119" spans="1:27" x14ac:dyDescent="0.35">
      <c r="A119" s="1" t="s">
        <v>49</v>
      </c>
      <c r="B119" s="2">
        <v>12</v>
      </c>
      <c r="C119" s="16" t="s">
        <v>9</v>
      </c>
      <c r="D119" s="1" t="s">
        <v>14</v>
      </c>
      <c r="E119" s="5">
        <v>4</v>
      </c>
      <c r="F119" s="33">
        <f t="shared" si="25"/>
        <v>1.2000000000000002</v>
      </c>
      <c r="G119" s="5">
        <f t="shared" si="26"/>
        <v>4.8000000000000007</v>
      </c>
      <c r="H119" s="5">
        <f>COGS!$I$6</f>
        <v>9</v>
      </c>
      <c r="I119" s="5">
        <f>COGS!C$6</f>
        <v>8.35</v>
      </c>
      <c r="J119" s="5">
        <f>COGS!D$6</f>
        <v>14.13</v>
      </c>
      <c r="K119" s="5">
        <f>COGS!E$6</f>
        <v>12.83</v>
      </c>
      <c r="L119" s="5">
        <f>COGS!F$6</f>
        <v>5.93</v>
      </c>
      <c r="M119" s="5">
        <f>COGS!G$6</f>
        <v>5.89</v>
      </c>
      <c r="N119" s="5">
        <f t="shared" si="18"/>
        <v>3.5024999999999999</v>
      </c>
      <c r="O119" s="1">
        <v>0.3</v>
      </c>
      <c r="P119" s="7">
        <v>0.2</v>
      </c>
      <c r="Q119" s="7">
        <v>0.6</v>
      </c>
      <c r="R119" s="7">
        <v>0.05</v>
      </c>
      <c r="S119" s="7">
        <v>0.05</v>
      </c>
      <c r="T119" s="7">
        <v>0.1</v>
      </c>
      <c r="U119" s="7">
        <f t="shared" si="27"/>
        <v>1.0000000000000002</v>
      </c>
      <c r="V119" s="9">
        <v>10</v>
      </c>
      <c r="W119" s="8">
        <f t="shared" si="28"/>
        <v>6</v>
      </c>
      <c r="X119" s="8">
        <f t="shared" si="29"/>
        <v>0.1</v>
      </c>
      <c r="Y119" s="34">
        <f t="shared" si="19"/>
        <v>0.39750000000000074</v>
      </c>
      <c r="Z119" s="35">
        <f>'Order Composition'!$E28</f>
        <v>0.9</v>
      </c>
      <c r="AA119" s="34">
        <f t="shared" si="20"/>
        <v>0.35775000000000068</v>
      </c>
    </row>
    <row r="120" spans="1:27" x14ac:dyDescent="0.35">
      <c r="A120" s="1" t="s">
        <v>49</v>
      </c>
      <c r="B120" s="2">
        <v>13</v>
      </c>
      <c r="C120" s="16" t="s">
        <v>9</v>
      </c>
      <c r="D120" s="1" t="s">
        <v>15</v>
      </c>
      <c r="E120" s="5">
        <v>4</v>
      </c>
      <c r="F120" s="33">
        <f t="shared" si="25"/>
        <v>1.2000000000000002</v>
      </c>
      <c r="G120" s="5">
        <f t="shared" si="26"/>
        <v>4.8000000000000007</v>
      </c>
      <c r="H120" s="5">
        <f>COGS!$I$6</f>
        <v>9</v>
      </c>
      <c r="I120" s="5">
        <f>COGS!C$6</f>
        <v>8.35</v>
      </c>
      <c r="J120" s="5">
        <f>COGS!D$6</f>
        <v>14.13</v>
      </c>
      <c r="K120" s="5">
        <f>COGS!E$6</f>
        <v>12.83</v>
      </c>
      <c r="L120" s="5">
        <f>COGS!F$6</f>
        <v>5.93</v>
      </c>
      <c r="M120" s="5">
        <f>COGS!G$6</f>
        <v>5.89</v>
      </c>
      <c r="N120" s="5">
        <f t="shared" si="18"/>
        <v>3.4634999999999998</v>
      </c>
      <c r="O120" s="1">
        <v>0.3</v>
      </c>
      <c r="P120" s="7">
        <v>0.2</v>
      </c>
      <c r="Q120" s="7">
        <v>0.5</v>
      </c>
      <c r="R120" s="7">
        <v>0.15</v>
      </c>
      <c r="S120" s="7">
        <v>0.05</v>
      </c>
      <c r="T120" s="7">
        <v>0.1</v>
      </c>
      <c r="U120" s="7">
        <f t="shared" si="27"/>
        <v>1</v>
      </c>
      <c r="V120" s="9">
        <v>10</v>
      </c>
      <c r="W120" s="8">
        <f t="shared" si="28"/>
        <v>6</v>
      </c>
      <c r="X120" s="8">
        <f t="shared" si="29"/>
        <v>0.1</v>
      </c>
      <c r="Y120" s="34">
        <f t="shared" si="19"/>
        <v>0.43650000000000089</v>
      </c>
      <c r="Z120" s="35">
        <f>'Order Composition'!$E29</f>
        <v>0.9</v>
      </c>
      <c r="AA120" s="34">
        <f t="shared" si="20"/>
        <v>0.39285000000000081</v>
      </c>
    </row>
    <row r="121" spans="1:27" x14ac:dyDescent="0.35">
      <c r="A121" s="1" t="s">
        <v>49</v>
      </c>
      <c r="B121" s="2">
        <v>14</v>
      </c>
      <c r="C121" s="16" t="s">
        <v>9</v>
      </c>
      <c r="D121" s="1" t="s">
        <v>16</v>
      </c>
      <c r="E121" s="5">
        <v>3</v>
      </c>
      <c r="F121" s="33">
        <f t="shared" si="25"/>
        <v>1.2000000000000002</v>
      </c>
      <c r="G121" s="5">
        <f t="shared" si="26"/>
        <v>3.6000000000000005</v>
      </c>
      <c r="H121" s="5">
        <f>COGS!$I$6</f>
        <v>9</v>
      </c>
      <c r="I121" s="5">
        <f>COGS!C$6</f>
        <v>8.35</v>
      </c>
      <c r="J121" s="5">
        <f>COGS!D$6</f>
        <v>14.13</v>
      </c>
      <c r="K121" s="5">
        <f>COGS!E$6</f>
        <v>12.83</v>
      </c>
      <c r="L121" s="5">
        <f>COGS!F$6</f>
        <v>5.93</v>
      </c>
      <c r="M121" s="5">
        <f>COGS!G$6</f>
        <v>5.89</v>
      </c>
      <c r="N121" s="5">
        <f t="shared" si="18"/>
        <v>2.2686000000000002</v>
      </c>
      <c r="O121" s="1">
        <v>0.2</v>
      </c>
      <c r="P121" s="7">
        <v>0.1</v>
      </c>
      <c r="Q121" s="7">
        <v>0</v>
      </c>
      <c r="R121" s="7">
        <v>0.75</v>
      </c>
      <c r="S121" s="7">
        <v>0.05</v>
      </c>
      <c r="T121" s="7">
        <v>0.1</v>
      </c>
      <c r="U121" s="7">
        <f t="shared" si="27"/>
        <v>1</v>
      </c>
      <c r="V121" s="9">
        <v>15</v>
      </c>
      <c r="W121" s="8">
        <f t="shared" si="28"/>
        <v>4</v>
      </c>
      <c r="X121" s="8">
        <f t="shared" si="29"/>
        <v>6.6666666666666666E-2</v>
      </c>
      <c r="Y121" s="34">
        <f t="shared" si="19"/>
        <v>0.73140000000000038</v>
      </c>
      <c r="Z121" s="35">
        <f>'Order Composition'!$E30</f>
        <v>0.9</v>
      </c>
      <c r="AA121" s="34">
        <f t="shared" si="20"/>
        <v>0.6582600000000004</v>
      </c>
    </row>
    <row r="122" spans="1:27" x14ac:dyDescent="0.35">
      <c r="A122" s="1" t="s">
        <v>49</v>
      </c>
      <c r="B122" s="2">
        <v>15</v>
      </c>
      <c r="C122" s="16" t="s">
        <v>9</v>
      </c>
      <c r="D122" s="1" t="s">
        <v>43</v>
      </c>
      <c r="E122" s="5">
        <v>3</v>
      </c>
      <c r="F122" s="33">
        <f t="shared" si="25"/>
        <v>1.2000000000000002</v>
      </c>
      <c r="G122" s="5">
        <f t="shared" si="26"/>
        <v>3.6000000000000005</v>
      </c>
      <c r="H122" s="5">
        <f>COGS!$I$6</f>
        <v>9</v>
      </c>
      <c r="I122" s="5">
        <f>COGS!C$6</f>
        <v>8.35</v>
      </c>
      <c r="J122" s="5">
        <f>COGS!D$6</f>
        <v>14.13</v>
      </c>
      <c r="K122" s="5">
        <f>COGS!E$6</f>
        <v>12.83</v>
      </c>
      <c r="L122" s="5">
        <f>COGS!F$6</f>
        <v>5.93</v>
      </c>
      <c r="M122" s="5">
        <f>COGS!G$6</f>
        <v>5.89</v>
      </c>
      <c r="N122" s="5">
        <f t="shared" si="18"/>
        <v>2.1790000000000003</v>
      </c>
      <c r="O122" s="1">
        <v>0.2</v>
      </c>
      <c r="P122" s="7">
        <v>0.2</v>
      </c>
      <c r="Q122" s="7">
        <v>0</v>
      </c>
      <c r="R122" s="7">
        <v>0.65</v>
      </c>
      <c r="S122" s="7">
        <v>0.05</v>
      </c>
      <c r="T122" s="7">
        <v>0.1</v>
      </c>
      <c r="U122" s="7">
        <f t="shared" si="27"/>
        <v>1.0000000000000002</v>
      </c>
      <c r="V122" s="9">
        <v>15</v>
      </c>
      <c r="W122" s="8">
        <f t="shared" si="28"/>
        <v>4</v>
      </c>
      <c r="X122" s="8">
        <f t="shared" si="29"/>
        <v>6.6666666666666666E-2</v>
      </c>
      <c r="Y122" s="34">
        <f t="shared" si="19"/>
        <v>0.82100000000000029</v>
      </c>
      <c r="Z122" s="35">
        <f>'Order Composition'!$E31</f>
        <v>0.9</v>
      </c>
      <c r="AA122" s="34">
        <f t="shared" si="20"/>
        <v>0.73890000000000022</v>
      </c>
    </row>
    <row r="123" spans="1:27" x14ac:dyDescent="0.35">
      <c r="A123" s="1" t="s">
        <v>49</v>
      </c>
      <c r="B123" s="2">
        <v>16</v>
      </c>
      <c r="C123" s="16" t="s">
        <v>9</v>
      </c>
      <c r="D123" s="1" t="s">
        <v>17</v>
      </c>
      <c r="E123" s="5">
        <v>5</v>
      </c>
      <c r="F123" s="33">
        <f t="shared" si="25"/>
        <v>1.2000000000000002</v>
      </c>
      <c r="G123" s="5">
        <f t="shared" si="26"/>
        <v>6.0000000000000009</v>
      </c>
      <c r="H123" s="5">
        <f>COGS!$I$6</f>
        <v>9</v>
      </c>
      <c r="I123" s="5">
        <f>COGS!C$6</f>
        <v>8.35</v>
      </c>
      <c r="J123" s="5">
        <f>COGS!D$6</f>
        <v>14.13</v>
      </c>
      <c r="K123" s="5">
        <f>COGS!E$6</f>
        <v>12.83</v>
      </c>
      <c r="L123" s="5">
        <f>COGS!F$6</f>
        <v>5.93</v>
      </c>
      <c r="M123" s="5">
        <f>COGS!G$6</f>
        <v>5.89</v>
      </c>
      <c r="N123" s="5">
        <f t="shared" si="18"/>
        <v>3.4194</v>
      </c>
      <c r="O123" s="1">
        <v>0.3</v>
      </c>
      <c r="P123" s="7">
        <v>0</v>
      </c>
      <c r="Q123" s="7">
        <v>0.5</v>
      </c>
      <c r="R123" s="7">
        <v>0.2</v>
      </c>
      <c r="S123" s="7">
        <v>0</v>
      </c>
      <c r="T123" s="7">
        <v>0.3</v>
      </c>
      <c r="U123" s="7">
        <f t="shared" si="27"/>
        <v>1</v>
      </c>
      <c r="V123" s="9">
        <v>10</v>
      </c>
      <c r="W123" s="8">
        <f t="shared" si="28"/>
        <v>6</v>
      </c>
      <c r="X123" s="8">
        <f t="shared" si="29"/>
        <v>0.1</v>
      </c>
      <c r="Y123" s="34">
        <f t="shared" si="19"/>
        <v>1.680600000000001</v>
      </c>
      <c r="Z123" s="35">
        <f>'Order Composition'!$E32</f>
        <v>0.9</v>
      </c>
      <c r="AA123" s="34">
        <f t="shared" si="20"/>
        <v>1.5125400000000009</v>
      </c>
    </row>
    <row r="124" spans="1:27" x14ac:dyDescent="0.35">
      <c r="A124" s="1" t="s">
        <v>49</v>
      </c>
      <c r="B124" s="2">
        <v>17</v>
      </c>
      <c r="C124" s="16" t="s">
        <v>9</v>
      </c>
      <c r="D124" s="1" t="s">
        <v>18</v>
      </c>
      <c r="E124" s="5">
        <v>5</v>
      </c>
      <c r="F124" s="33">
        <f t="shared" si="25"/>
        <v>1.2000000000000002</v>
      </c>
      <c r="G124" s="5">
        <f t="shared" si="26"/>
        <v>6.0000000000000009</v>
      </c>
      <c r="H124" s="5">
        <f>COGS!$I$6</f>
        <v>9</v>
      </c>
      <c r="I124" s="5">
        <f>COGS!C$6</f>
        <v>8.35</v>
      </c>
      <c r="J124" s="5">
        <f>COGS!D$6</f>
        <v>14.13</v>
      </c>
      <c r="K124" s="5">
        <f>COGS!E$6</f>
        <v>12.83</v>
      </c>
      <c r="L124" s="5">
        <f>COGS!F$6</f>
        <v>5.93</v>
      </c>
      <c r="M124" s="5">
        <f>COGS!G$6</f>
        <v>5.89</v>
      </c>
      <c r="N124" s="5">
        <f t="shared" si="18"/>
        <v>3.4932000000000003</v>
      </c>
      <c r="O124" s="1">
        <v>0.3</v>
      </c>
      <c r="P124" s="7">
        <v>0.1</v>
      </c>
      <c r="Q124" s="7">
        <v>0.5</v>
      </c>
      <c r="R124" s="7">
        <v>0.2</v>
      </c>
      <c r="S124" s="7">
        <v>0</v>
      </c>
      <c r="T124" s="7">
        <v>0.2</v>
      </c>
      <c r="U124" s="7">
        <f t="shared" si="27"/>
        <v>1</v>
      </c>
      <c r="V124" s="9">
        <v>10</v>
      </c>
      <c r="W124" s="8">
        <f t="shared" si="28"/>
        <v>6</v>
      </c>
      <c r="X124" s="8">
        <f t="shared" si="29"/>
        <v>0.1</v>
      </c>
      <c r="Y124" s="34">
        <f t="shared" si="19"/>
        <v>1.6068000000000007</v>
      </c>
      <c r="Z124" s="35">
        <f>'Order Composition'!$E33</f>
        <v>0.9</v>
      </c>
      <c r="AA124" s="34">
        <f t="shared" si="20"/>
        <v>1.4461200000000007</v>
      </c>
    </row>
    <row r="125" spans="1:27" x14ac:dyDescent="0.35">
      <c r="A125" s="1" t="s">
        <v>49</v>
      </c>
      <c r="B125" s="2">
        <v>18</v>
      </c>
      <c r="C125" s="17" t="s">
        <v>19</v>
      </c>
      <c r="D125" s="1" t="s">
        <v>20</v>
      </c>
      <c r="E125" s="5">
        <v>3</v>
      </c>
      <c r="F125" s="33">
        <f t="shared" si="25"/>
        <v>1.2000000000000002</v>
      </c>
      <c r="G125" s="5">
        <f t="shared" si="26"/>
        <v>3.6000000000000005</v>
      </c>
      <c r="H125" s="5">
        <f>COGS!$I$6</f>
        <v>9</v>
      </c>
      <c r="I125" s="5">
        <f>COGS!C$6</f>
        <v>8.35</v>
      </c>
      <c r="J125" s="5">
        <f>COGS!D$6</f>
        <v>14.13</v>
      </c>
      <c r="K125" s="5">
        <f>COGS!E$6</f>
        <v>12.83</v>
      </c>
      <c r="L125" s="5">
        <f>COGS!F$6</f>
        <v>5.93</v>
      </c>
      <c r="M125" s="5">
        <f>COGS!G$6</f>
        <v>5.89</v>
      </c>
      <c r="N125" s="5">
        <f t="shared" si="18"/>
        <v>1.4778</v>
      </c>
      <c r="O125" s="1">
        <v>0.15</v>
      </c>
      <c r="P125" s="7">
        <v>0.2</v>
      </c>
      <c r="Q125" s="7">
        <v>0</v>
      </c>
      <c r="R125" s="7">
        <v>0.5</v>
      </c>
      <c r="S125" s="7">
        <v>0</v>
      </c>
      <c r="T125" s="7">
        <v>0.3</v>
      </c>
      <c r="U125" s="7">
        <f t="shared" si="27"/>
        <v>1</v>
      </c>
      <c r="V125" s="9">
        <v>20</v>
      </c>
      <c r="W125" s="8">
        <f t="shared" si="28"/>
        <v>3</v>
      </c>
      <c r="X125" s="8">
        <f t="shared" si="29"/>
        <v>0.05</v>
      </c>
      <c r="Y125" s="34">
        <f t="shared" si="19"/>
        <v>1.6722000000000004</v>
      </c>
      <c r="Z125" s="35">
        <f>'Order Composition'!$E34</f>
        <v>0.7</v>
      </c>
      <c r="AA125" s="34">
        <f t="shared" si="20"/>
        <v>1.1705400000000001</v>
      </c>
    </row>
    <row r="126" spans="1:27" x14ac:dyDescent="0.35">
      <c r="A126" s="1" t="s">
        <v>49</v>
      </c>
      <c r="B126" s="2">
        <v>19</v>
      </c>
      <c r="C126" s="17" t="s">
        <v>19</v>
      </c>
      <c r="D126" s="1" t="s">
        <v>21</v>
      </c>
      <c r="E126" s="5">
        <v>3</v>
      </c>
      <c r="F126" s="33">
        <f t="shared" si="25"/>
        <v>1.2000000000000002</v>
      </c>
      <c r="G126" s="5">
        <f t="shared" si="26"/>
        <v>3.6000000000000005</v>
      </c>
      <c r="H126" s="5">
        <f>COGS!$I$6</f>
        <v>9</v>
      </c>
      <c r="I126" s="5">
        <f>COGS!C$6</f>
        <v>8.35</v>
      </c>
      <c r="J126" s="5">
        <f>COGS!D$6</f>
        <v>14.13</v>
      </c>
      <c r="K126" s="5">
        <f>COGS!E$6</f>
        <v>12.83</v>
      </c>
      <c r="L126" s="5">
        <f>COGS!F$6</f>
        <v>5.93</v>
      </c>
      <c r="M126" s="5">
        <f>COGS!G$6</f>
        <v>5.89</v>
      </c>
      <c r="N126" s="5">
        <f t="shared" si="18"/>
        <v>1.4778</v>
      </c>
      <c r="O126" s="1">
        <v>0.15</v>
      </c>
      <c r="P126" s="7">
        <v>0.2</v>
      </c>
      <c r="Q126" s="7">
        <v>0</v>
      </c>
      <c r="R126" s="7">
        <v>0.5</v>
      </c>
      <c r="S126" s="7">
        <v>0</v>
      </c>
      <c r="T126" s="7">
        <v>0.3</v>
      </c>
      <c r="U126" s="7">
        <f t="shared" si="27"/>
        <v>1</v>
      </c>
      <c r="V126" s="9">
        <v>20</v>
      </c>
      <c r="W126" s="8">
        <f t="shared" si="28"/>
        <v>3</v>
      </c>
      <c r="X126" s="8">
        <f t="shared" si="29"/>
        <v>0.05</v>
      </c>
      <c r="Y126" s="34">
        <f t="shared" si="19"/>
        <v>1.6722000000000004</v>
      </c>
      <c r="Z126" s="35">
        <f>'Order Composition'!$E35</f>
        <v>0.7</v>
      </c>
      <c r="AA126" s="34">
        <f t="shared" si="20"/>
        <v>1.1705400000000001</v>
      </c>
    </row>
    <row r="127" spans="1:27" x14ac:dyDescent="0.35">
      <c r="A127" s="1" t="s">
        <v>49</v>
      </c>
      <c r="B127" s="2">
        <v>20</v>
      </c>
      <c r="C127" s="17" t="s">
        <v>19</v>
      </c>
      <c r="D127" s="1" t="s">
        <v>22</v>
      </c>
      <c r="E127" s="5">
        <v>1.5</v>
      </c>
      <c r="F127" s="33">
        <f t="shared" si="25"/>
        <v>1.2000000000000002</v>
      </c>
      <c r="G127" s="5">
        <f t="shared" si="26"/>
        <v>1.8000000000000003</v>
      </c>
      <c r="H127" s="5">
        <f>COGS!$I$6</f>
        <v>9</v>
      </c>
      <c r="I127" s="5">
        <f>COGS!C$6</f>
        <v>8.35</v>
      </c>
      <c r="J127" s="5">
        <f>COGS!D$6</f>
        <v>14.13</v>
      </c>
      <c r="K127" s="5">
        <f>COGS!E$6</f>
        <v>12.83</v>
      </c>
      <c r="L127" s="5">
        <f>COGS!F$6</f>
        <v>5.93</v>
      </c>
      <c r="M127" s="5">
        <f>COGS!G$6</f>
        <v>5.89</v>
      </c>
      <c r="N127" s="5">
        <f t="shared" si="18"/>
        <v>0.98520000000000008</v>
      </c>
      <c r="O127" s="1">
        <v>0.1</v>
      </c>
      <c r="P127" s="7">
        <v>0.2</v>
      </c>
      <c r="Q127" s="7">
        <v>0</v>
      </c>
      <c r="R127" s="7">
        <v>0.5</v>
      </c>
      <c r="S127" s="7">
        <v>0</v>
      </c>
      <c r="T127" s="7">
        <v>0.3</v>
      </c>
      <c r="U127" s="7">
        <f t="shared" si="27"/>
        <v>1</v>
      </c>
      <c r="V127" s="9">
        <v>60</v>
      </c>
      <c r="W127" s="8">
        <f t="shared" si="28"/>
        <v>1</v>
      </c>
      <c r="X127" s="8">
        <f t="shared" si="29"/>
        <v>1.6666666666666666E-2</v>
      </c>
      <c r="Y127" s="34">
        <f t="shared" si="19"/>
        <v>0.66480000000000017</v>
      </c>
      <c r="Z127" s="35">
        <f>'Order Composition'!$E36</f>
        <v>0.7</v>
      </c>
      <c r="AA127" s="34">
        <f t="shared" si="20"/>
        <v>0.46536000000000011</v>
      </c>
    </row>
    <row r="128" spans="1:27" x14ac:dyDescent="0.35">
      <c r="A128" s="1" t="s">
        <v>49</v>
      </c>
      <c r="B128" s="2">
        <v>21</v>
      </c>
      <c r="C128" s="21" t="s">
        <v>34</v>
      </c>
      <c r="D128" s="1" t="s">
        <v>25</v>
      </c>
      <c r="E128" s="5">
        <v>1.5</v>
      </c>
      <c r="F128" s="33">
        <f t="shared" si="25"/>
        <v>1.2000000000000002</v>
      </c>
      <c r="G128" s="5">
        <f t="shared" si="26"/>
        <v>1.8000000000000003</v>
      </c>
      <c r="H128" s="5">
        <f>COGS!$I$6</f>
        <v>9</v>
      </c>
      <c r="I128" s="5">
        <f>COGS!C$6</f>
        <v>8.35</v>
      </c>
      <c r="J128" s="5">
        <f>COGS!D$6</f>
        <v>14.13</v>
      </c>
      <c r="K128" s="5">
        <f>COGS!E$6</f>
        <v>12.83</v>
      </c>
      <c r="L128" s="5">
        <f>COGS!F$6</f>
        <v>5.93</v>
      </c>
      <c r="M128" s="5">
        <f>COGS!G$6</f>
        <v>5.89</v>
      </c>
      <c r="N128" s="5">
        <f t="shared" si="18"/>
        <v>1.1859999999999999</v>
      </c>
      <c r="O128" s="1">
        <v>0.2</v>
      </c>
      <c r="P128" s="7">
        <v>0</v>
      </c>
      <c r="Q128" s="7">
        <v>0</v>
      </c>
      <c r="R128" s="7">
        <v>0</v>
      </c>
      <c r="S128" s="7">
        <v>1</v>
      </c>
      <c r="T128" s="7">
        <v>0</v>
      </c>
      <c r="U128" s="7">
        <f t="shared" si="27"/>
        <v>1</v>
      </c>
      <c r="V128" s="9">
        <v>120</v>
      </c>
      <c r="W128" s="8">
        <f t="shared" si="28"/>
        <v>0.5</v>
      </c>
      <c r="X128" s="8">
        <f t="shared" si="29"/>
        <v>8.3333333333333332E-3</v>
      </c>
      <c r="Y128" s="34">
        <f t="shared" si="19"/>
        <v>0.53900000000000037</v>
      </c>
      <c r="Z128" s="35">
        <f>'Order Composition'!$E37</f>
        <v>0.9</v>
      </c>
      <c r="AA128" s="34">
        <f t="shared" si="20"/>
        <v>0.48510000000000036</v>
      </c>
    </row>
    <row r="129" spans="1:27" x14ac:dyDescent="0.35">
      <c r="A129" s="1" t="s">
        <v>49</v>
      </c>
      <c r="B129" s="2">
        <v>22</v>
      </c>
      <c r="C129" s="18" t="s">
        <v>34</v>
      </c>
      <c r="D129" s="1" t="s">
        <v>26</v>
      </c>
      <c r="E129" s="5">
        <v>1.5</v>
      </c>
      <c r="F129" s="33">
        <f t="shared" si="25"/>
        <v>1.2000000000000002</v>
      </c>
      <c r="G129" s="5">
        <f t="shared" si="26"/>
        <v>1.8000000000000003</v>
      </c>
      <c r="H129" s="5">
        <f>COGS!$I$6</f>
        <v>9</v>
      </c>
      <c r="I129" s="5">
        <f>COGS!C$6</f>
        <v>8.35</v>
      </c>
      <c r="J129" s="5">
        <f>COGS!D$6</f>
        <v>14.13</v>
      </c>
      <c r="K129" s="5">
        <f>COGS!E$6</f>
        <v>12.83</v>
      </c>
      <c r="L129" s="5">
        <f>COGS!F$6</f>
        <v>5.93</v>
      </c>
      <c r="M129" s="5">
        <f>COGS!G$6</f>
        <v>5.89</v>
      </c>
      <c r="N129" s="5">
        <f t="shared" si="18"/>
        <v>1.1859999999999999</v>
      </c>
      <c r="O129" s="1">
        <v>0.2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f t="shared" si="27"/>
        <v>1</v>
      </c>
      <c r="V129" s="9">
        <v>120</v>
      </c>
      <c r="W129" s="8">
        <f t="shared" si="28"/>
        <v>0.5</v>
      </c>
      <c r="X129" s="8">
        <f t="shared" si="29"/>
        <v>8.3333333333333332E-3</v>
      </c>
      <c r="Y129" s="34">
        <f t="shared" si="19"/>
        <v>0.53900000000000037</v>
      </c>
      <c r="Z129" s="35">
        <f>'Order Composition'!$E38</f>
        <v>0.9</v>
      </c>
      <c r="AA129" s="34">
        <f t="shared" si="20"/>
        <v>0.48510000000000036</v>
      </c>
    </row>
    <row r="130" spans="1:27" x14ac:dyDescent="0.35">
      <c r="A130" s="1" t="s">
        <v>49</v>
      </c>
      <c r="B130" s="2">
        <v>23</v>
      </c>
      <c r="C130" s="18" t="s">
        <v>34</v>
      </c>
      <c r="D130" s="1" t="s">
        <v>27</v>
      </c>
      <c r="E130" s="5">
        <v>2</v>
      </c>
      <c r="F130" s="33">
        <f t="shared" si="25"/>
        <v>1.2000000000000002</v>
      </c>
      <c r="G130" s="5">
        <f t="shared" si="26"/>
        <v>2.4000000000000004</v>
      </c>
      <c r="H130" s="5">
        <f>COGS!$I$6</f>
        <v>9</v>
      </c>
      <c r="I130" s="5">
        <f>COGS!C$6</f>
        <v>8.35</v>
      </c>
      <c r="J130" s="5">
        <f>COGS!D$6</f>
        <v>14.13</v>
      </c>
      <c r="K130" s="5">
        <f>COGS!E$6</f>
        <v>12.83</v>
      </c>
      <c r="L130" s="5">
        <f>COGS!F$6</f>
        <v>5.93</v>
      </c>
      <c r="M130" s="5">
        <f>COGS!G$6</f>
        <v>5.89</v>
      </c>
      <c r="N130" s="5">
        <f t="shared" si="18"/>
        <v>1.4620000000000002</v>
      </c>
      <c r="O130" s="1">
        <v>0.2</v>
      </c>
      <c r="P130" s="7">
        <v>0</v>
      </c>
      <c r="Q130" s="7">
        <v>0</v>
      </c>
      <c r="R130" s="7">
        <v>0.2</v>
      </c>
      <c r="S130" s="7">
        <v>0.8</v>
      </c>
      <c r="T130" s="7">
        <v>0</v>
      </c>
      <c r="U130" s="7">
        <f t="shared" si="27"/>
        <v>1</v>
      </c>
      <c r="V130" s="9">
        <v>60</v>
      </c>
      <c r="W130" s="8">
        <f t="shared" si="28"/>
        <v>1</v>
      </c>
      <c r="X130" s="8">
        <f t="shared" si="29"/>
        <v>1.6666666666666666E-2</v>
      </c>
      <c r="Y130" s="34">
        <f t="shared" si="19"/>
        <v>0.78800000000000014</v>
      </c>
      <c r="Z130" s="35">
        <f>'Order Composition'!$E39</f>
        <v>0.9</v>
      </c>
      <c r="AA130" s="34">
        <f t="shared" si="20"/>
        <v>0.70920000000000016</v>
      </c>
    </row>
    <row r="131" spans="1:27" x14ac:dyDescent="0.35">
      <c r="A131" s="1" t="s">
        <v>49</v>
      </c>
      <c r="B131" s="2">
        <v>24</v>
      </c>
      <c r="C131" s="18" t="s">
        <v>34</v>
      </c>
      <c r="D131" s="1" t="s">
        <v>28</v>
      </c>
      <c r="E131" s="5">
        <v>2</v>
      </c>
      <c r="F131" s="33">
        <f t="shared" si="25"/>
        <v>1.2000000000000002</v>
      </c>
      <c r="G131" s="5">
        <f t="shared" si="26"/>
        <v>2.4000000000000004</v>
      </c>
      <c r="H131" s="5">
        <f>COGS!$I$6</f>
        <v>9</v>
      </c>
      <c r="I131" s="5">
        <f>COGS!C$6</f>
        <v>8.35</v>
      </c>
      <c r="J131" s="5">
        <f>COGS!D$6</f>
        <v>14.13</v>
      </c>
      <c r="K131" s="5">
        <f>COGS!E$6</f>
        <v>12.83</v>
      </c>
      <c r="L131" s="5">
        <f>COGS!F$6</f>
        <v>5.93</v>
      </c>
      <c r="M131" s="5">
        <f>COGS!G$6</f>
        <v>5.89</v>
      </c>
      <c r="N131" s="5">
        <f t="shared" si="18"/>
        <v>1.4620000000000002</v>
      </c>
      <c r="O131" s="1">
        <v>0.2</v>
      </c>
      <c r="P131" s="7">
        <v>0</v>
      </c>
      <c r="Q131" s="7">
        <v>0</v>
      </c>
      <c r="R131" s="7">
        <v>0.2</v>
      </c>
      <c r="S131" s="7">
        <v>0.8</v>
      </c>
      <c r="T131" s="7">
        <v>0</v>
      </c>
      <c r="U131" s="7">
        <f t="shared" si="27"/>
        <v>1</v>
      </c>
      <c r="V131" s="9">
        <v>60</v>
      </c>
      <c r="W131" s="8">
        <f t="shared" si="28"/>
        <v>1</v>
      </c>
      <c r="X131" s="8">
        <f t="shared" si="29"/>
        <v>1.6666666666666666E-2</v>
      </c>
      <c r="Y131" s="34">
        <f t="shared" si="19"/>
        <v>0.78800000000000014</v>
      </c>
      <c r="Z131" s="35">
        <f>'Order Composition'!$E40</f>
        <v>0.9</v>
      </c>
      <c r="AA131" s="34">
        <f t="shared" si="20"/>
        <v>0.70920000000000016</v>
      </c>
    </row>
    <row r="132" spans="1:27" x14ac:dyDescent="0.35">
      <c r="A132" s="1" t="s">
        <v>49</v>
      </c>
      <c r="B132" s="2">
        <v>25</v>
      </c>
      <c r="C132" s="18" t="s">
        <v>34</v>
      </c>
      <c r="D132" s="1" t="s">
        <v>29</v>
      </c>
      <c r="E132" s="5">
        <v>1.5</v>
      </c>
      <c r="F132" s="33">
        <f t="shared" si="25"/>
        <v>1.2000000000000002</v>
      </c>
      <c r="G132" s="5">
        <f t="shared" si="26"/>
        <v>1.8000000000000003</v>
      </c>
      <c r="H132" s="5">
        <f>COGS!$I$6</f>
        <v>9</v>
      </c>
      <c r="I132" s="5">
        <f>COGS!C$6</f>
        <v>8.35</v>
      </c>
      <c r="J132" s="5">
        <f>COGS!D$6</f>
        <v>14.13</v>
      </c>
      <c r="K132" s="5">
        <f>COGS!E$6</f>
        <v>12.83</v>
      </c>
      <c r="L132" s="5">
        <f>COGS!F$6</f>
        <v>5.93</v>
      </c>
      <c r="M132" s="5">
        <f>COGS!G$6</f>
        <v>5.89</v>
      </c>
      <c r="N132" s="5">
        <f t="shared" si="18"/>
        <v>1.1859999999999999</v>
      </c>
      <c r="O132" s="1">
        <v>0.2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f t="shared" si="27"/>
        <v>1</v>
      </c>
      <c r="V132" s="9">
        <v>40</v>
      </c>
      <c r="W132" s="8">
        <f t="shared" si="28"/>
        <v>1.5</v>
      </c>
      <c r="X132" s="8">
        <f t="shared" si="29"/>
        <v>2.5000000000000001E-2</v>
      </c>
      <c r="Y132" s="34">
        <f t="shared" si="19"/>
        <v>0.38900000000000035</v>
      </c>
      <c r="Z132" s="35">
        <f>'Order Composition'!$E41</f>
        <v>0.9</v>
      </c>
      <c r="AA132" s="34">
        <f t="shared" si="20"/>
        <v>0.3501000000000003</v>
      </c>
    </row>
    <row r="133" spans="1:27" x14ac:dyDescent="0.35">
      <c r="A133" s="1" t="s">
        <v>49</v>
      </c>
      <c r="B133" s="2">
        <v>26</v>
      </c>
      <c r="C133" s="28" t="s">
        <v>34</v>
      </c>
      <c r="D133" s="1" t="s">
        <v>30</v>
      </c>
      <c r="E133" s="5">
        <v>1.5</v>
      </c>
      <c r="F133" s="33">
        <f t="shared" si="25"/>
        <v>1.2000000000000002</v>
      </c>
      <c r="G133" s="5">
        <f t="shared" si="26"/>
        <v>1.8000000000000003</v>
      </c>
      <c r="H133" s="5">
        <f>COGS!$I$6</f>
        <v>9</v>
      </c>
      <c r="I133" s="5">
        <f>COGS!C$6</f>
        <v>8.35</v>
      </c>
      <c r="J133" s="5">
        <f>COGS!D$6</f>
        <v>14.13</v>
      </c>
      <c r="K133" s="5">
        <f>COGS!E$6</f>
        <v>12.83</v>
      </c>
      <c r="L133" s="5">
        <f>COGS!F$6</f>
        <v>5.93</v>
      </c>
      <c r="M133" s="5">
        <f>COGS!G$6</f>
        <v>5.89</v>
      </c>
      <c r="N133" s="5">
        <f t="shared" ref="N133:N196" si="30">SUMPRODUCT(I133:M133,P133:T133)*O133</f>
        <v>1.3240000000000001</v>
      </c>
      <c r="O133" s="1">
        <v>0.2</v>
      </c>
      <c r="P133" s="7">
        <v>0</v>
      </c>
      <c r="Q133" s="7">
        <v>0</v>
      </c>
      <c r="R133" s="7">
        <v>0.1</v>
      </c>
      <c r="S133" s="7">
        <v>0.9</v>
      </c>
      <c r="T133" s="7">
        <v>0</v>
      </c>
      <c r="U133" s="7">
        <f t="shared" si="27"/>
        <v>1</v>
      </c>
      <c r="V133" s="9">
        <v>40</v>
      </c>
      <c r="W133" s="8">
        <f t="shared" si="28"/>
        <v>1.5</v>
      </c>
      <c r="X133" s="8">
        <f t="shared" si="29"/>
        <v>2.5000000000000001E-2</v>
      </c>
      <c r="Y133" s="34">
        <f t="shared" ref="Y133:Y196" si="31">G133-N133-X133*H133</f>
        <v>0.25100000000000022</v>
      </c>
      <c r="Z133" s="35">
        <f>'Order Composition'!$E42</f>
        <v>0.9</v>
      </c>
      <c r="AA133" s="34">
        <f t="shared" ref="AA133:AA196" si="32">Y133*Z133</f>
        <v>0.22590000000000021</v>
      </c>
    </row>
    <row r="134" spans="1:27" x14ac:dyDescent="0.35">
      <c r="A134" s="1" t="str">
        <f>'Order Composition'!$B$7</f>
        <v>Miami</v>
      </c>
      <c r="B134" s="2">
        <v>1</v>
      </c>
      <c r="C134" s="15" t="s">
        <v>3</v>
      </c>
      <c r="D134" s="1" t="s">
        <v>4</v>
      </c>
      <c r="E134" s="5">
        <v>3</v>
      </c>
      <c r="F134" s="33">
        <f t="shared" si="25"/>
        <v>1.2666666666666666</v>
      </c>
      <c r="G134" s="5">
        <f>E134*F134</f>
        <v>3.8</v>
      </c>
      <c r="H134" s="5">
        <f>COGS!$I$7</f>
        <v>9.5</v>
      </c>
      <c r="I134" s="5">
        <f>COGS!C$7</f>
        <v>5.36</v>
      </c>
      <c r="J134" s="5">
        <f>COGS!D$7</f>
        <v>12.93</v>
      </c>
      <c r="K134" s="5">
        <f>COGS!E$7</f>
        <v>10.3</v>
      </c>
      <c r="L134" s="5">
        <f>COGS!F$7</f>
        <v>4.6399999999999997</v>
      </c>
      <c r="M134" s="5">
        <f>COGS!G$7</f>
        <v>4.8</v>
      </c>
      <c r="N134" s="5">
        <f t="shared" si="30"/>
        <v>1.9500000000000004</v>
      </c>
      <c r="O134" s="1">
        <v>0.2</v>
      </c>
      <c r="P134" s="7">
        <v>0</v>
      </c>
      <c r="Q134" s="7">
        <v>0</v>
      </c>
      <c r="R134" s="7">
        <v>0.9</v>
      </c>
      <c r="S134" s="7">
        <v>0</v>
      </c>
      <c r="T134" s="7">
        <v>0.1</v>
      </c>
      <c r="U134" s="7">
        <f>SUM(P134:T134)</f>
        <v>1</v>
      </c>
      <c r="V134" s="9">
        <v>20</v>
      </c>
      <c r="W134" s="8">
        <f>60/V134</f>
        <v>3</v>
      </c>
      <c r="X134" s="8">
        <f>W134/60</f>
        <v>0.05</v>
      </c>
      <c r="Y134" s="34">
        <f t="shared" si="31"/>
        <v>1.3749999999999993</v>
      </c>
      <c r="Z134" s="35">
        <f>'Order Composition'!$F17</f>
        <v>0.5</v>
      </c>
      <c r="AA134" s="34">
        <f t="shared" si="32"/>
        <v>0.68749999999999967</v>
      </c>
    </row>
    <row r="135" spans="1:27" x14ac:dyDescent="0.35">
      <c r="A135" s="1" t="str">
        <f>'Order Composition'!$B$7</f>
        <v>Miami</v>
      </c>
      <c r="B135" s="2">
        <v>2</v>
      </c>
      <c r="C135" s="15" t="s">
        <v>3</v>
      </c>
      <c r="D135" s="1" t="s">
        <v>5</v>
      </c>
      <c r="E135" s="5">
        <v>3</v>
      </c>
      <c r="F135" s="33">
        <f t="shared" si="25"/>
        <v>1.2666666666666666</v>
      </c>
      <c r="G135" s="5">
        <f t="shared" ref="G135:G159" si="33">E135*F135</f>
        <v>3.8</v>
      </c>
      <c r="H135" s="5">
        <f>COGS!$I$7</f>
        <v>9.5</v>
      </c>
      <c r="I135" s="5">
        <f>COGS!C$7</f>
        <v>5.36</v>
      </c>
      <c r="J135" s="5">
        <f>COGS!D$7</f>
        <v>12.93</v>
      </c>
      <c r="K135" s="5">
        <f>COGS!E$7</f>
        <v>10.3</v>
      </c>
      <c r="L135" s="5">
        <f>COGS!F$7</f>
        <v>4.6399999999999997</v>
      </c>
      <c r="M135" s="5">
        <f>COGS!G$7</f>
        <v>4.8</v>
      </c>
      <c r="N135" s="5">
        <f t="shared" si="30"/>
        <v>2.0552000000000001</v>
      </c>
      <c r="O135" s="1">
        <v>0.2</v>
      </c>
      <c r="P135" s="7">
        <v>0</v>
      </c>
      <c r="Q135" s="7">
        <v>0.2</v>
      </c>
      <c r="R135" s="7">
        <v>0.7</v>
      </c>
      <c r="S135" s="7">
        <v>0</v>
      </c>
      <c r="T135" s="7">
        <v>0.1</v>
      </c>
      <c r="U135" s="7">
        <f t="shared" ref="U135:U159" si="34">SUM(P135:T135)</f>
        <v>0.99999999999999989</v>
      </c>
      <c r="V135" s="9">
        <v>20</v>
      </c>
      <c r="W135" s="8">
        <f t="shared" ref="W135:W159" si="35">60/V135</f>
        <v>3</v>
      </c>
      <c r="X135" s="8">
        <f t="shared" ref="X135:X159" si="36">W135/60</f>
        <v>0.05</v>
      </c>
      <c r="Y135" s="34">
        <f t="shared" si="31"/>
        <v>1.2697999999999996</v>
      </c>
      <c r="Z135" s="35">
        <f>'Order Composition'!$F18</f>
        <v>0.5</v>
      </c>
      <c r="AA135" s="34">
        <f t="shared" si="32"/>
        <v>0.6348999999999998</v>
      </c>
    </row>
    <row r="136" spans="1:27" x14ac:dyDescent="0.35">
      <c r="A136" s="1" t="str">
        <f>'Order Composition'!$B$7</f>
        <v>Miami</v>
      </c>
      <c r="B136" s="2">
        <v>3</v>
      </c>
      <c r="C136" s="15" t="s">
        <v>3</v>
      </c>
      <c r="D136" s="1" t="s">
        <v>6</v>
      </c>
      <c r="E136" s="5">
        <v>3</v>
      </c>
      <c r="F136" s="33">
        <f t="shared" si="25"/>
        <v>1.2666666666666666</v>
      </c>
      <c r="G136" s="5">
        <f t="shared" si="33"/>
        <v>3.8</v>
      </c>
      <c r="H136" s="5">
        <f>COGS!$I$7</f>
        <v>9.5</v>
      </c>
      <c r="I136" s="5">
        <f>COGS!C$7</f>
        <v>5.36</v>
      </c>
      <c r="J136" s="5">
        <f>COGS!D$7</f>
        <v>12.93</v>
      </c>
      <c r="K136" s="5">
        <f>COGS!E$7</f>
        <v>10.3</v>
      </c>
      <c r="L136" s="5">
        <f>COGS!F$7</f>
        <v>4.6399999999999997</v>
      </c>
      <c r="M136" s="5">
        <f>COGS!G$7</f>
        <v>4.8</v>
      </c>
      <c r="N136" s="5">
        <f t="shared" si="30"/>
        <v>2.2130000000000005</v>
      </c>
      <c r="O136" s="1">
        <v>0.2</v>
      </c>
      <c r="P136" s="7">
        <v>0</v>
      </c>
      <c r="Q136" s="7">
        <v>0.5</v>
      </c>
      <c r="R136" s="7">
        <v>0.4</v>
      </c>
      <c r="S136" s="7">
        <v>0</v>
      </c>
      <c r="T136" s="7">
        <v>0.1</v>
      </c>
      <c r="U136" s="7">
        <f t="shared" si="34"/>
        <v>1</v>
      </c>
      <c r="V136" s="9">
        <v>20</v>
      </c>
      <c r="W136" s="8">
        <f t="shared" si="35"/>
        <v>3</v>
      </c>
      <c r="X136" s="8">
        <f t="shared" si="36"/>
        <v>0.05</v>
      </c>
      <c r="Y136" s="34">
        <f t="shared" si="31"/>
        <v>1.1119999999999992</v>
      </c>
      <c r="Z136" s="35">
        <f>'Order Composition'!$F19</f>
        <v>0.5</v>
      </c>
      <c r="AA136" s="34">
        <f t="shared" si="32"/>
        <v>0.55599999999999961</v>
      </c>
    </row>
    <row r="137" spans="1:27" x14ac:dyDescent="0.35">
      <c r="A137" s="1" t="str">
        <f>'Order Composition'!$B$7</f>
        <v>Miami</v>
      </c>
      <c r="B137" s="2">
        <v>4</v>
      </c>
      <c r="C137" s="15" t="s">
        <v>3</v>
      </c>
      <c r="D137" s="1" t="s">
        <v>7</v>
      </c>
      <c r="E137" s="5">
        <v>2</v>
      </c>
      <c r="F137" s="33">
        <f t="shared" si="25"/>
        <v>1.2666666666666666</v>
      </c>
      <c r="G137" s="5">
        <f t="shared" si="33"/>
        <v>2.5333333333333332</v>
      </c>
      <c r="H137" s="5">
        <f>COGS!$I$7</f>
        <v>9.5</v>
      </c>
      <c r="I137" s="5">
        <f>COGS!C$7</f>
        <v>5.36</v>
      </c>
      <c r="J137" s="5">
        <f>COGS!D$7</f>
        <v>12.93</v>
      </c>
      <c r="K137" s="5">
        <f>COGS!E$7</f>
        <v>10.3</v>
      </c>
      <c r="L137" s="5">
        <f>COGS!F$7</f>
        <v>4.6399999999999997</v>
      </c>
      <c r="M137" s="5">
        <f>COGS!G$7</f>
        <v>4.8</v>
      </c>
      <c r="N137" s="5">
        <f t="shared" si="30"/>
        <v>1.4080000000000004</v>
      </c>
      <c r="O137" s="1">
        <v>0.2</v>
      </c>
      <c r="P137" s="7">
        <v>0.1</v>
      </c>
      <c r="Q137" s="7">
        <v>0</v>
      </c>
      <c r="R137" s="7">
        <v>0.4</v>
      </c>
      <c r="S137" s="7">
        <v>0.1</v>
      </c>
      <c r="T137" s="7">
        <v>0.4</v>
      </c>
      <c r="U137" s="7">
        <f t="shared" si="34"/>
        <v>1</v>
      </c>
      <c r="V137" s="9">
        <v>60</v>
      </c>
      <c r="W137" s="8">
        <f t="shared" si="35"/>
        <v>1</v>
      </c>
      <c r="X137" s="8">
        <f t="shared" si="36"/>
        <v>1.6666666666666666E-2</v>
      </c>
      <c r="Y137" s="34">
        <f t="shared" si="31"/>
        <v>0.96699999999999953</v>
      </c>
      <c r="Z137" s="35">
        <f>'Order Composition'!$F20</f>
        <v>0.5</v>
      </c>
      <c r="AA137" s="34">
        <f t="shared" si="32"/>
        <v>0.48349999999999976</v>
      </c>
    </row>
    <row r="138" spans="1:27" x14ac:dyDescent="0.35">
      <c r="A138" s="1" t="str">
        <f>'Order Composition'!$B$7</f>
        <v>Miami</v>
      </c>
      <c r="B138" s="2">
        <v>5</v>
      </c>
      <c r="C138" s="15" t="s">
        <v>3</v>
      </c>
      <c r="D138" s="1" t="s">
        <v>8</v>
      </c>
      <c r="E138" s="5">
        <v>2</v>
      </c>
      <c r="F138" s="33">
        <f t="shared" si="25"/>
        <v>1.2666666666666666</v>
      </c>
      <c r="G138" s="5">
        <f t="shared" si="33"/>
        <v>2.5333333333333332</v>
      </c>
      <c r="H138" s="5">
        <f>COGS!$I$7</f>
        <v>9.5</v>
      </c>
      <c r="I138" s="5">
        <f>COGS!C$7</f>
        <v>5.36</v>
      </c>
      <c r="J138" s="5">
        <f>COGS!D$7</f>
        <v>12.93</v>
      </c>
      <c r="K138" s="5">
        <f>COGS!E$7</f>
        <v>10.3</v>
      </c>
      <c r="L138" s="5">
        <f>COGS!F$7</f>
        <v>4.6399999999999997</v>
      </c>
      <c r="M138" s="5">
        <f>COGS!G$7</f>
        <v>4.8</v>
      </c>
      <c r="N138" s="5">
        <f t="shared" si="30"/>
        <v>1.6232</v>
      </c>
      <c r="O138" s="1">
        <v>0.2</v>
      </c>
      <c r="P138" s="7">
        <v>0.1</v>
      </c>
      <c r="Q138" s="7">
        <v>0.2</v>
      </c>
      <c r="R138" s="7">
        <v>0.3</v>
      </c>
      <c r="S138" s="7">
        <v>0.1</v>
      </c>
      <c r="T138" s="7">
        <v>0.3</v>
      </c>
      <c r="U138" s="7">
        <f t="shared" si="34"/>
        <v>1</v>
      </c>
      <c r="V138" s="9">
        <v>60</v>
      </c>
      <c r="W138" s="8">
        <f t="shared" si="35"/>
        <v>1</v>
      </c>
      <c r="X138" s="8">
        <f t="shared" si="36"/>
        <v>1.6666666666666666E-2</v>
      </c>
      <c r="Y138" s="34">
        <f t="shared" si="31"/>
        <v>0.75179999999999991</v>
      </c>
      <c r="Z138" s="35">
        <f>'Order Composition'!$F21</f>
        <v>0.5</v>
      </c>
      <c r="AA138" s="34">
        <f t="shared" si="32"/>
        <v>0.37589999999999996</v>
      </c>
    </row>
    <row r="139" spans="1:27" x14ac:dyDescent="0.35">
      <c r="A139" s="1" t="str">
        <f>'Order Composition'!$B$7</f>
        <v>Miami</v>
      </c>
      <c r="B139" s="2">
        <v>6</v>
      </c>
      <c r="C139" s="15" t="s">
        <v>3</v>
      </c>
      <c r="D139" s="1" t="s">
        <v>23</v>
      </c>
      <c r="E139" s="5">
        <v>1</v>
      </c>
      <c r="F139" s="33">
        <f t="shared" si="25"/>
        <v>1.2666666666666666</v>
      </c>
      <c r="G139" s="5">
        <f t="shared" si="33"/>
        <v>1.2666666666666666</v>
      </c>
      <c r="H139" s="5">
        <f>COGS!$I$7</f>
        <v>9.5</v>
      </c>
      <c r="I139" s="5">
        <f>COGS!C$7</f>
        <v>5.36</v>
      </c>
      <c r="J139" s="5">
        <f>COGS!D$7</f>
        <v>12.93</v>
      </c>
      <c r="K139" s="5">
        <f>COGS!E$7</f>
        <v>10.3</v>
      </c>
      <c r="L139" s="5">
        <f>COGS!F$7</f>
        <v>4.6399999999999997</v>
      </c>
      <c r="M139" s="5">
        <f>COGS!G$7</f>
        <v>4.8</v>
      </c>
      <c r="N139" s="5">
        <f t="shared" si="30"/>
        <v>0.8973000000000001</v>
      </c>
      <c r="O139" s="1">
        <v>0.1</v>
      </c>
      <c r="P139" s="7">
        <v>0.1</v>
      </c>
      <c r="Q139" s="7">
        <v>0</v>
      </c>
      <c r="R139" s="7">
        <v>0.75</v>
      </c>
      <c r="S139" s="7">
        <v>0.05</v>
      </c>
      <c r="T139" s="7">
        <v>0.1</v>
      </c>
      <c r="U139" s="7">
        <f t="shared" si="34"/>
        <v>1</v>
      </c>
      <c r="V139" s="9">
        <v>30</v>
      </c>
      <c r="W139" s="8">
        <f t="shared" si="35"/>
        <v>2</v>
      </c>
      <c r="X139" s="8">
        <f t="shared" si="36"/>
        <v>3.3333333333333333E-2</v>
      </c>
      <c r="Y139" s="34">
        <f t="shared" si="31"/>
        <v>5.2699999999999858E-2</v>
      </c>
      <c r="Z139" s="35">
        <f>'Order Composition'!$F22</f>
        <v>0.5</v>
      </c>
      <c r="AA139" s="34">
        <f t="shared" si="32"/>
        <v>2.6349999999999929E-2</v>
      </c>
    </row>
    <row r="140" spans="1:27" x14ac:dyDescent="0.35">
      <c r="A140" s="1" t="str">
        <f>'Order Composition'!$B$7</f>
        <v>Miami</v>
      </c>
      <c r="B140" s="2">
        <v>7</v>
      </c>
      <c r="C140" s="15" t="s">
        <v>3</v>
      </c>
      <c r="D140" s="1" t="s">
        <v>24</v>
      </c>
      <c r="E140" s="5">
        <v>1</v>
      </c>
      <c r="F140" s="33">
        <f t="shared" si="25"/>
        <v>1.2666666666666666</v>
      </c>
      <c r="G140" s="5">
        <f t="shared" si="33"/>
        <v>1.2666666666666666</v>
      </c>
      <c r="H140" s="5">
        <f>COGS!$I$7</f>
        <v>9.5</v>
      </c>
      <c r="I140" s="5">
        <f>COGS!C$7</f>
        <v>5.36</v>
      </c>
      <c r="J140" s="5">
        <f>COGS!D$7</f>
        <v>12.93</v>
      </c>
      <c r="K140" s="5">
        <f>COGS!E$7</f>
        <v>10.3</v>
      </c>
      <c r="L140" s="5">
        <f>COGS!F$7</f>
        <v>4.6399999999999997</v>
      </c>
      <c r="M140" s="5">
        <f>COGS!G$7</f>
        <v>4.8</v>
      </c>
      <c r="N140" s="5">
        <f t="shared" si="30"/>
        <v>1.0288000000000002</v>
      </c>
      <c r="O140" s="1">
        <v>0.1</v>
      </c>
      <c r="P140" s="7">
        <v>0.1</v>
      </c>
      <c r="Q140" s="7">
        <v>0.5</v>
      </c>
      <c r="R140" s="7">
        <v>0.25</v>
      </c>
      <c r="S140" s="7">
        <v>0.05</v>
      </c>
      <c r="T140" s="7">
        <v>0.1</v>
      </c>
      <c r="U140" s="7">
        <f t="shared" si="34"/>
        <v>1</v>
      </c>
      <c r="V140" s="9">
        <v>30</v>
      </c>
      <c r="W140" s="8">
        <f t="shared" si="35"/>
        <v>2</v>
      </c>
      <c r="X140" s="8">
        <f t="shared" si="36"/>
        <v>3.3333333333333333E-2</v>
      </c>
      <c r="Y140" s="34">
        <f t="shared" si="31"/>
        <v>-7.8800000000000203E-2</v>
      </c>
      <c r="Z140" s="35">
        <f>'Order Composition'!$F23</f>
        <v>0.5</v>
      </c>
      <c r="AA140" s="34">
        <f t="shared" si="32"/>
        <v>-3.9400000000000102E-2</v>
      </c>
    </row>
    <row r="141" spans="1:27" x14ac:dyDescent="0.35">
      <c r="A141" s="1" t="str">
        <f>'Order Composition'!$B$7</f>
        <v>Miami</v>
      </c>
      <c r="B141" s="2">
        <v>8</v>
      </c>
      <c r="C141" s="16" t="s">
        <v>9</v>
      </c>
      <c r="D141" s="1" t="s">
        <v>10</v>
      </c>
      <c r="E141" s="5">
        <v>3</v>
      </c>
      <c r="F141" s="33">
        <f t="shared" si="25"/>
        <v>1.2666666666666666</v>
      </c>
      <c r="G141" s="5">
        <f t="shared" si="33"/>
        <v>3.8</v>
      </c>
      <c r="H141" s="5">
        <f>COGS!$I$7</f>
        <v>9.5</v>
      </c>
      <c r="I141" s="5">
        <f>COGS!C$7</f>
        <v>5.36</v>
      </c>
      <c r="J141" s="5">
        <f>COGS!D$7</f>
        <v>12.93</v>
      </c>
      <c r="K141" s="5">
        <f>COGS!E$7</f>
        <v>10.3</v>
      </c>
      <c r="L141" s="5">
        <f>COGS!F$7</f>
        <v>4.6399999999999997</v>
      </c>
      <c r="M141" s="5">
        <f>COGS!G$7</f>
        <v>4.8</v>
      </c>
      <c r="N141" s="5">
        <f t="shared" si="30"/>
        <v>1.7946000000000002</v>
      </c>
      <c r="O141" s="1">
        <v>0.2</v>
      </c>
      <c r="P141" s="7">
        <v>0.1</v>
      </c>
      <c r="Q141" s="7">
        <v>0</v>
      </c>
      <c r="R141" s="7">
        <v>0.75</v>
      </c>
      <c r="S141" s="7">
        <v>0.05</v>
      </c>
      <c r="T141" s="7">
        <v>0.1</v>
      </c>
      <c r="U141" s="7">
        <f t="shared" si="34"/>
        <v>1</v>
      </c>
      <c r="V141" s="9">
        <v>15</v>
      </c>
      <c r="W141" s="8">
        <f t="shared" si="35"/>
        <v>4</v>
      </c>
      <c r="X141" s="8">
        <f t="shared" si="36"/>
        <v>6.6666666666666666E-2</v>
      </c>
      <c r="Y141" s="34">
        <f t="shared" si="31"/>
        <v>1.3720666666666665</v>
      </c>
      <c r="Z141" s="35">
        <f>'Order Composition'!$F24</f>
        <v>0.85</v>
      </c>
      <c r="AA141" s="34">
        <f t="shared" si="32"/>
        <v>1.1662566666666665</v>
      </c>
    </row>
    <row r="142" spans="1:27" x14ac:dyDescent="0.35">
      <c r="A142" s="1" t="str">
        <f>'Order Composition'!$B$7</f>
        <v>Miami</v>
      </c>
      <c r="B142" s="2">
        <v>9</v>
      </c>
      <c r="C142" s="16" t="s">
        <v>9</v>
      </c>
      <c r="D142" s="1" t="s">
        <v>11</v>
      </c>
      <c r="E142" s="5">
        <v>3</v>
      </c>
      <c r="F142" s="33">
        <f t="shared" si="25"/>
        <v>1.2666666666666666</v>
      </c>
      <c r="G142" s="5">
        <f t="shared" si="33"/>
        <v>3.8</v>
      </c>
      <c r="H142" s="5">
        <f>COGS!$I$7</f>
        <v>9.5</v>
      </c>
      <c r="I142" s="5">
        <f>COGS!C$7</f>
        <v>5.36</v>
      </c>
      <c r="J142" s="5">
        <f>COGS!D$7</f>
        <v>12.93</v>
      </c>
      <c r="K142" s="5">
        <f>COGS!E$7</f>
        <v>10.3</v>
      </c>
      <c r="L142" s="5">
        <f>COGS!F$7</f>
        <v>4.6399999999999997</v>
      </c>
      <c r="M142" s="5">
        <f>COGS!G$7</f>
        <v>4.8</v>
      </c>
      <c r="N142" s="5">
        <f t="shared" si="30"/>
        <v>2.3955000000000002</v>
      </c>
      <c r="O142" s="1">
        <v>0.3</v>
      </c>
      <c r="P142" s="7">
        <v>0.3</v>
      </c>
      <c r="Q142" s="7">
        <v>0</v>
      </c>
      <c r="R142" s="7">
        <v>0.55000000000000004</v>
      </c>
      <c r="S142" s="7">
        <v>0.05</v>
      </c>
      <c r="T142" s="7">
        <v>0.1</v>
      </c>
      <c r="U142" s="7">
        <f t="shared" si="34"/>
        <v>1.0000000000000002</v>
      </c>
      <c r="V142" s="9">
        <v>15</v>
      </c>
      <c r="W142" s="8">
        <f t="shared" si="35"/>
        <v>4</v>
      </c>
      <c r="X142" s="8">
        <f t="shared" si="36"/>
        <v>6.6666666666666666E-2</v>
      </c>
      <c r="Y142" s="34">
        <f t="shared" si="31"/>
        <v>0.77116666666666633</v>
      </c>
      <c r="Z142" s="35">
        <f>'Order Composition'!$F25</f>
        <v>0.85</v>
      </c>
      <c r="AA142" s="34">
        <f t="shared" si="32"/>
        <v>0.65549166666666636</v>
      </c>
    </row>
    <row r="143" spans="1:27" x14ac:dyDescent="0.35">
      <c r="A143" s="1" t="str">
        <f>'Order Composition'!$B$7</f>
        <v>Miami</v>
      </c>
      <c r="B143" s="2">
        <v>10</v>
      </c>
      <c r="C143" s="16" t="s">
        <v>9</v>
      </c>
      <c r="D143" s="1" t="s">
        <v>12</v>
      </c>
      <c r="E143" s="5">
        <v>3</v>
      </c>
      <c r="F143" s="33">
        <f t="shared" si="25"/>
        <v>1.2666666666666666</v>
      </c>
      <c r="G143" s="5">
        <f t="shared" si="33"/>
        <v>3.8</v>
      </c>
      <c r="H143" s="5">
        <f>COGS!$I$7</f>
        <v>9.5</v>
      </c>
      <c r="I143" s="5">
        <f>COGS!C$7</f>
        <v>5.36</v>
      </c>
      <c r="J143" s="5">
        <f>COGS!D$7</f>
        <v>12.93</v>
      </c>
      <c r="K143" s="5">
        <f>COGS!E$7</f>
        <v>10.3</v>
      </c>
      <c r="L143" s="5">
        <f>COGS!F$7</f>
        <v>4.6399999999999997</v>
      </c>
      <c r="M143" s="5">
        <f>COGS!G$7</f>
        <v>4.8</v>
      </c>
      <c r="N143" s="5">
        <f t="shared" si="30"/>
        <v>2.8891499999999999</v>
      </c>
      <c r="O143" s="1">
        <v>0.3</v>
      </c>
      <c r="P143" s="7">
        <v>0.1</v>
      </c>
      <c r="Q143" s="7">
        <v>0.25</v>
      </c>
      <c r="R143" s="7">
        <v>0.5</v>
      </c>
      <c r="S143" s="7">
        <v>0.05</v>
      </c>
      <c r="T143" s="7">
        <v>0.1</v>
      </c>
      <c r="U143" s="7">
        <f t="shared" si="34"/>
        <v>1</v>
      </c>
      <c r="V143" s="9">
        <v>15</v>
      </c>
      <c r="W143" s="8">
        <f t="shared" si="35"/>
        <v>4</v>
      </c>
      <c r="X143" s="8">
        <f t="shared" si="36"/>
        <v>6.6666666666666666E-2</v>
      </c>
      <c r="Y143" s="34">
        <f t="shared" si="31"/>
        <v>0.27751666666666663</v>
      </c>
      <c r="Z143" s="35">
        <f>'Order Composition'!$F26</f>
        <v>0.85</v>
      </c>
      <c r="AA143" s="34">
        <f t="shared" si="32"/>
        <v>0.23588916666666662</v>
      </c>
    </row>
    <row r="144" spans="1:27" x14ac:dyDescent="0.35">
      <c r="A144" s="1" t="str">
        <f>'Order Composition'!$B$7</f>
        <v>Miami</v>
      </c>
      <c r="B144" s="2">
        <v>11</v>
      </c>
      <c r="C144" s="16" t="s">
        <v>9</v>
      </c>
      <c r="D144" s="1" t="s">
        <v>13</v>
      </c>
      <c r="E144" s="5">
        <v>3</v>
      </c>
      <c r="F144" s="33">
        <f t="shared" si="25"/>
        <v>1.2666666666666666</v>
      </c>
      <c r="G144" s="5">
        <f t="shared" si="33"/>
        <v>3.8</v>
      </c>
      <c r="H144" s="5">
        <f>COGS!$I$7</f>
        <v>9.5</v>
      </c>
      <c r="I144" s="5">
        <f>COGS!C$7</f>
        <v>5.36</v>
      </c>
      <c r="J144" s="5">
        <f>COGS!D$7</f>
        <v>12.93</v>
      </c>
      <c r="K144" s="5">
        <f>COGS!E$7</f>
        <v>10.3</v>
      </c>
      <c r="L144" s="5">
        <f>COGS!F$7</f>
        <v>4.6399999999999997</v>
      </c>
      <c r="M144" s="5">
        <f>COGS!G$7</f>
        <v>4.8</v>
      </c>
      <c r="N144" s="5">
        <f t="shared" si="30"/>
        <v>1.9062000000000001</v>
      </c>
      <c r="O144" s="1">
        <v>0.2</v>
      </c>
      <c r="P144" s="7">
        <v>0.2</v>
      </c>
      <c r="Q144" s="7">
        <v>0.4</v>
      </c>
      <c r="R144" s="7">
        <v>0.25</v>
      </c>
      <c r="S144" s="7">
        <v>0.05</v>
      </c>
      <c r="T144" s="7">
        <v>0.1</v>
      </c>
      <c r="U144" s="7">
        <f t="shared" si="34"/>
        <v>1.0000000000000002</v>
      </c>
      <c r="V144" s="9">
        <v>10</v>
      </c>
      <c r="W144" s="8">
        <f t="shared" si="35"/>
        <v>6</v>
      </c>
      <c r="X144" s="8">
        <f t="shared" si="36"/>
        <v>0.1</v>
      </c>
      <c r="Y144" s="34">
        <f t="shared" si="31"/>
        <v>0.94379999999999964</v>
      </c>
      <c r="Z144" s="35">
        <f>'Order Composition'!$F27</f>
        <v>0.85</v>
      </c>
      <c r="AA144" s="34">
        <f t="shared" si="32"/>
        <v>0.80222999999999967</v>
      </c>
    </row>
    <row r="145" spans="1:27" x14ac:dyDescent="0.35">
      <c r="A145" s="1" t="str">
        <f>'Order Composition'!$B$7</f>
        <v>Miami</v>
      </c>
      <c r="B145" s="2">
        <v>12</v>
      </c>
      <c r="C145" s="16" t="s">
        <v>9</v>
      </c>
      <c r="D145" s="1" t="s">
        <v>14</v>
      </c>
      <c r="E145" s="5">
        <v>4</v>
      </c>
      <c r="F145" s="33">
        <f t="shared" si="25"/>
        <v>1.2666666666666666</v>
      </c>
      <c r="G145" s="5">
        <f t="shared" si="33"/>
        <v>5.0666666666666664</v>
      </c>
      <c r="H145" s="5">
        <f>COGS!$I$7</f>
        <v>9.5</v>
      </c>
      <c r="I145" s="5">
        <f>COGS!C$7</f>
        <v>5.36</v>
      </c>
      <c r="J145" s="5">
        <f>COGS!D$7</f>
        <v>12.93</v>
      </c>
      <c r="K145" s="5">
        <f>COGS!E$7</f>
        <v>10.3</v>
      </c>
      <c r="L145" s="5">
        <f>COGS!F$7</f>
        <v>4.6399999999999997</v>
      </c>
      <c r="M145" s="5">
        <f>COGS!G$7</f>
        <v>4.8</v>
      </c>
      <c r="N145" s="5">
        <f t="shared" si="30"/>
        <v>3.0170999999999997</v>
      </c>
      <c r="O145" s="1">
        <v>0.3</v>
      </c>
      <c r="P145" s="7">
        <v>0.2</v>
      </c>
      <c r="Q145" s="7">
        <v>0.6</v>
      </c>
      <c r="R145" s="7">
        <v>0.05</v>
      </c>
      <c r="S145" s="7">
        <v>0.05</v>
      </c>
      <c r="T145" s="7">
        <v>0.1</v>
      </c>
      <c r="U145" s="7">
        <f t="shared" si="34"/>
        <v>1.0000000000000002</v>
      </c>
      <c r="V145" s="9">
        <v>10</v>
      </c>
      <c r="W145" s="8">
        <f t="shared" si="35"/>
        <v>6</v>
      </c>
      <c r="X145" s="8">
        <f t="shared" si="36"/>
        <v>0.1</v>
      </c>
      <c r="Y145" s="34">
        <f t="shared" si="31"/>
        <v>1.0995666666666666</v>
      </c>
      <c r="Z145" s="35">
        <f>'Order Composition'!$F28</f>
        <v>0.85</v>
      </c>
      <c r="AA145" s="34">
        <f t="shared" si="32"/>
        <v>0.93463166666666653</v>
      </c>
    </row>
    <row r="146" spans="1:27" x14ac:dyDescent="0.35">
      <c r="A146" s="1" t="str">
        <f>'Order Composition'!$B$7</f>
        <v>Miami</v>
      </c>
      <c r="B146" s="2">
        <v>13</v>
      </c>
      <c r="C146" s="16" t="s">
        <v>9</v>
      </c>
      <c r="D146" s="1" t="s">
        <v>15</v>
      </c>
      <c r="E146" s="5">
        <v>4</v>
      </c>
      <c r="F146" s="33">
        <f t="shared" si="25"/>
        <v>1.2666666666666666</v>
      </c>
      <c r="G146" s="5">
        <f t="shared" si="33"/>
        <v>5.0666666666666664</v>
      </c>
      <c r="H146" s="5">
        <f>COGS!$I$7</f>
        <v>9.5</v>
      </c>
      <c r="I146" s="5">
        <f>COGS!C$7</f>
        <v>5.36</v>
      </c>
      <c r="J146" s="5">
        <f>COGS!D$7</f>
        <v>12.93</v>
      </c>
      <c r="K146" s="5">
        <f>COGS!E$7</f>
        <v>10.3</v>
      </c>
      <c r="L146" s="5">
        <f>COGS!F$7</f>
        <v>4.6399999999999997</v>
      </c>
      <c r="M146" s="5">
        <f>COGS!G$7</f>
        <v>4.8</v>
      </c>
      <c r="N146" s="5">
        <f t="shared" si="30"/>
        <v>2.9382000000000001</v>
      </c>
      <c r="O146" s="1">
        <v>0.3</v>
      </c>
      <c r="P146" s="7">
        <v>0.2</v>
      </c>
      <c r="Q146" s="7">
        <v>0.5</v>
      </c>
      <c r="R146" s="7">
        <v>0.15</v>
      </c>
      <c r="S146" s="7">
        <v>0.05</v>
      </c>
      <c r="T146" s="7">
        <v>0.1</v>
      </c>
      <c r="U146" s="7">
        <f t="shared" si="34"/>
        <v>1</v>
      </c>
      <c r="V146" s="9">
        <v>10</v>
      </c>
      <c r="W146" s="8">
        <f t="shared" si="35"/>
        <v>6</v>
      </c>
      <c r="X146" s="8">
        <f t="shared" si="36"/>
        <v>0.1</v>
      </c>
      <c r="Y146" s="34">
        <f t="shared" si="31"/>
        <v>1.1784666666666661</v>
      </c>
      <c r="Z146" s="35">
        <f>'Order Composition'!$F29</f>
        <v>0.85</v>
      </c>
      <c r="AA146" s="34">
        <f t="shared" si="32"/>
        <v>1.0016966666666662</v>
      </c>
    </row>
    <row r="147" spans="1:27" x14ac:dyDescent="0.35">
      <c r="A147" s="1" t="str">
        <f>'Order Composition'!$B$7</f>
        <v>Miami</v>
      </c>
      <c r="B147" s="2">
        <v>14</v>
      </c>
      <c r="C147" s="16" t="s">
        <v>9</v>
      </c>
      <c r="D147" s="1" t="s">
        <v>16</v>
      </c>
      <c r="E147" s="5">
        <v>3</v>
      </c>
      <c r="F147" s="33">
        <f t="shared" si="25"/>
        <v>1.2666666666666666</v>
      </c>
      <c r="G147" s="5">
        <f t="shared" si="33"/>
        <v>3.8</v>
      </c>
      <c r="H147" s="5">
        <f>COGS!$I$7</f>
        <v>9.5</v>
      </c>
      <c r="I147" s="5">
        <f>COGS!C$7</f>
        <v>5.36</v>
      </c>
      <c r="J147" s="5">
        <f>COGS!D$7</f>
        <v>12.93</v>
      </c>
      <c r="K147" s="5">
        <f>COGS!E$7</f>
        <v>10.3</v>
      </c>
      <c r="L147" s="5">
        <f>COGS!F$7</f>
        <v>4.6399999999999997</v>
      </c>
      <c r="M147" s="5">
        <f>COGS!G$7</f>
        <v>4.8</v>
      </c>
      <c r="N147" s="5">
        <f t="shared" si="30"/>
        <v>1.7946000000000002</v>
      </c>
      <c r="O147" s="1">
        <v>0.2</v>
      </c>
      <c r="P147" s="7">
        <v>0.1</v>
      </c>
      <c r="Q147" s="7">
        <v>0</v>
      </c>
      <c r="R147" s="7">
        <v>0.75</v>
      </c>
      <c r="S147" s="7">
        <v>0.05</v>
      </c>
      <c r="T147" s="7">
        <v>0.1</v>
      </c>
      <c r="U147" s="7">
        <f t="shared" si="34"/>
        <v>1</v>
      </c>
      <c r="V147" s="9">
        <v>15</v>
      </c>
      <c r="W147" s="8">
        <f t="shared" si="35"/>
        <v>4</v>
      </c>
      <c r="X147" s="8">
        <f t="shared" si="36"/>
        <v>6.6666666666666666E-2</v>
      </c>
      <c r="Y147" s="34">
        <f t="shared" si="31"/>
        <v>1.3720666666666665</v>
      </c>
      <c r="Z147" s="35">
        <f>'Order Composition'!$F30</f>
        <v>0.85</v>
      </c>
      <c r="AA147" s="34">
        <f t="shared" si="32"/>
        <v>1.1662566666666665</v>
      </c>
    </row>
    <row r="148" spans="1:27" x14ac:dyDescent="0.35">
      <c r="A148" s="1" t="str">
        <f>'Order Composition'!$B$7</f>
        <v>Miami</v>
      </c>
      <c r="B148" s="2">
        <v>15</v>
      </c>
      <c r="C148" s="16" t="s">
        <v>9</v>
      </c>
      <c r="D148" s="1" t="s">
        <v>43</v>
      </c>
      <c r="E148" s="5">
        <v>3</v>
      </c>
      <c r="F148" s="33">
        <f t="shared" si="25"/>
        <v>1.2666666666666666</v>
      </c>
      <c r="G148" s="5">
        <f t="shared" si="33"/>
        <v>3.8</v>
      </c>
      <c r="H148" s="5">
        <f>COGS!$I$7</f>
        <v>9.5</v>
      </c>
      <c r="I148" s="5">
        <f>COGS!C$7</f>
        <v>5.36</v>
      </c>
      <c r="J148" s="5">
        <f>COGS!D$7</f>
        <v>12.93</v>
      </c>
      <c r="K148" s="5">
        <f>COGS!E$7</f>
        <v>10.3</v>
      </c>
      <c r="L148" s="5">
        <f>COGS!F$7</f>
        <v>4.6399999999999997</v>
      </c>
      <c r="M148" s="5">
        <f>COGS!G$7</f>
        <v>4.8</v>
      </c>
      <c r="N148" s="5">
        <f t="shared" si="30"/>
        <v>1.6958000000000002</v>
      </c>
      <c r="O148" s="1">
        <v>0.2</v>
      </c>
      <c r="P148" s="7">
        <v>0.2</v>
      </c>
      <c r="Q148" s="7">
        <v>0</v>
      </c>
      <c r="R148" s="7">
        <v>0.65</v>
      </c>
      <c r="S148" s="7">
        <v>0.05</v>
      </c>
      <c r="T148" s="7">
        <v>0.1</v>
      </c>
      <c r="U148" s="7">
        <f t="shared" si="34"/>
        <v>1.0000000000000002</v>
      </c>
      <c r="V148" s="9">
        <v>15</v>
      </c>
      <c r="W148" s="8">
        <f t="shared" si="35"/>
        <v>4</v>
      </c>
      <c r="X148" s="8">
        <f t="shared" si="36"/>
        <v>6.6666666666666666E-2</v>
      </c>
      <c r="Y148" s="34">
        <f t="shared" si="31"/>
        <v>1.4708666666666663</v>
      </c>
      <c r="Z148" s="35">
        <f>'Order Composition'!$F31</f>
        <v>0.85</v>
      </c>
      <c r="AA148" s="34">
        <f t="shared" si="32"/>
        <v>1.2502366666666664</v>
      </c>
    </row>
    <row r="149" spans="1:27" x14ac:dyDescent="0.35">
      <c r="A149" s="1" t="str">
        <f>'Order Composition'!$B$7</f>
        <v>Miami</v>
      </c>
      <c r="B149" s="2">
        <v>16</v>
      </c>
      <c r="C149" s="16" t="s">
        <v>9</v>
      </c>
      <c r="D149" s="1" t="s">
        <v>17</v>
      </c>
      <c r="E149" s="5">
        <v>5</v>
      </c>
      <c r="F149" s="33">
        <f t="shared" si="25"/>
        <v>1.2666666666666666</v>
      </c>
      <c r="G149" s="5">
        <f t="shared" si="33"/>
        <v>6.333333333333333</v>
      </c>
      <c r="H149" s="5">
        <f>COGS!$I$7</f>
        <v>9.5</v>
      </c>
      <c r="I149" s="5">
        <f>COGS!C$7</f>
        <v>5.36</v>
      </c>
      <c r="J149" s="5">
        <f>COGS!D$7</f>
        <v>12.93</v>
      </c>
      <c r="K149" s="5">
        <f>COGS!E$7</f>
        <v>10.3</v>
      </c>
      <c r="L149" s="5">
        <f>COGS!F$7</f>
        <v>4.6399999999999997</v>
      </c>
      <c r="M149" s="5">
        <f>COGS!G$7</f>
        <v>4.8</v>
      </c>
      <c r="N149" s="5">
        <f t="shared" si="30"/>
        <v>2.9895</v>
      </c>
      <c r="O149" s="1">
        <v>0.3</v>
      </c>
      <c r="P149" s="7">
        <v>0</v>
      </c>
      <c r="Q149" s="7">
        <v>0.5</v>
      </c>
      <c r="R149" s="7">
        <v>0.2</v>
      </c>
      <c r="S149" s="7">
        <v>0</v>
      </c>
      <c r="T149" s="7">
        <v>0.3</v>
      </c>
      <c r="U149" s="7">
        <f t="shared" si="34"/>
        <v>1</v>
      </c>
      <c r="V149" s="9">
        <v>10</v>
      </c>
      <c r="W149" s="8">
        <f t="shared" si="35"/>
        <v>6</v>
      </c>
      <c r="X149" s="8">
        <f t="shared" si="36"/>
        <v>0.1</v>
      </c>
      <c r="Y149" s="34">
        <f t="shared" si="31"/>
        <v>2.3938333333333328</v>
      </c>
      <c r="Z149" s="35">
        <f>'Order Composition'!$F32</f>
        <v>0.85</v>
      </c>
      <c r="AA149" s="34">
        <f t="shared" si="32"/>
        <v>2.034758333333333</v>
      </c>
    </row>
    <row r="150" spans="1:27" x14ac:dyDescent="0.35">
      <c r="A150" s="1" t="str">
        <f>'Order Composition'!$B$7</f>
        <v>Miami</v>
      </c>
      <c r="B150" s="2">
        <v>17</v>
      </c>
      <c r="C150" s="16" t="s">
        <v>9</v>
      </c>
      <c r="D150" s="1" t="s">
        <v>18</v>
      </c>
      <c r="E150" s="5">
        <v>5</v>
      </c>
      <c r="F150" s="33">
        <f t="shared" si="25"/>
        <v>1.2666666666666666</v>
      </c>
      <c r="G150" s="5">
        <f t="shared" si="33"/>
        <v>6.333333333333333</v>
      </c>
      <c r="H150" s="5">
        <f>COGS!$I$7</f>
        <v>9.5</v>
      </c>
      <c r="I150" s="5">
        <f>COGS!C$7</f>
        <v>5.36</v>
      </c>
      <c r="J150" s="5">
        <f>COGS!D$7</f>
        <v>12.93</v>
      </c>
      <c r="K150" s="5">
        <f>COGS!E$7</f>
        <v>10.3</v>
      </c>
      <c r="L150" s="5">
        <f>COGS!F$7</f>
        <v>4.6399999999999997</v>
      </c>
      <c r="M150" s="5">
        <f>COGS!G$7</f>
        <v>4.8</v>
      </c>
      <c r="N150" s="5">
        <f t="shared" si="30"/>
        <v>3.0063</v>
      </c>
      <c r="O150" s="1">
        <v>0.3</v>
      </c>
      <c r="P150" s="7">
        <v>0.1</v>
      </c>
      <c r="Q150" s="7">
        <v>0.5</v>
      </c>
      <c r="R150" s="7">
        <v>0.2</v>
      </c>
      <c r="S150" s="7">
        <v>0</v>
      </c>
      <c r="T150" s="7">
        <v>0.2</v>
      </c>
      <c r="U150" s="7">
        <f t="shared" si="34"/>
        <v>1</v>
      </c>
      <c r="V150" s="9">
        <v>10</v>
      </c>
      <c r="W150" s="8">
        <f t="shared" si="35"/>
        <v>6</v>
      </c>
      <c r="X150" s="8">
        <f t="shared" si="36"/>
        <v>0.1</v>
      </c>
      <c r="Y150" s="34">
        <f t="shared" si="31"/>
        <v>2.3770333333333329</v>
      </c>
      <c r="Z150" s="35">
        <f>'Order Composition'!$F33</f>
        <v>0.85</v>
      </c>
      <c r="AA150" s="34">
        <f t="shared" si="32"/>
        <v>2.0204783333333327</v>
      </c>
    </row>
    <row r="151" spans="1:27" x14ac:dyDescent="0.35">
      <c r="A151" s="1" t="str">
        <f>'Order Composition'!$B$7</f>
        <v>Miami</v>
      </c>
      <c r="B151" s="2">
        <v>18</v>
      </c>
      <c r="C151" s="17" t="s">
        <v>19</v>
      </c>
      <c r="D151" s="1" t="s">
        <v>20</v>
      </c>
      <c r="E151" s="5">
        <v>3</v>
      </c>
      <c r="F151" s="33">
        <f t="shared" si="25"/>
        <v>1.2666666666666666</v>
      </c>
      <c r="G151" s="5">
        <f t="shared" si="33"/>
        <v>3.8</v>
      </c>
      <c r="H151" s="5">
        <f>COGS!$I$7</f>
        <v>9.5</v>
      </c>
      <c r="I151" s="5">
        <f>COGS!C$7</f>
        <v>5.36</v>
      </c>
      <c r="J151" s="5">
        <f>COGS!D$7</f>
        <v>12.93</v>
      </c>
      <c r="K151" s="5">
        <f>COGS!E$7</f>
        <v>10.3</v>
      </c>
      <c r="L151" s="5">
        <f>COGS!F$7</f>
        <v>4.6399999999999997</v>
      </c>
      <c r="M151" s="5">
        <f>COGS!G$7</f>
        <v>4.8</v>
      </c>
      <c r="N151" s="5">
        <f t="shared" si="30"/>
        <v>1.1493</v>
      </c>
      <c r="O151" s="1">
        <v>0.15</v>
      </c>
      <c r="P151" s="7">
        <v>0.2</v>
      </c>
      <c r="Q151" s="7">
        <v>0</v>
      </c>
      <c r="R151" s="7">
        <v>0.5</v>
      </c>
      <c r="S151" s="7">
        <v>0</v>
      </c>
      <c r="T151" s="7">
        <v>0.3</v>
      </c>
      <c r="U151" s="7">
        <f t="shared" si="34"/>
        <v>1</v>
      </c>
      <c r="V151" s="9">
        <v>20</v>
      </c>
      <c r="W151" s="8">
        <f t="shared" si="35"/>
        <v>3</v>
      </c>
      <c r="X151" s="8">
        <f t="shared" si="36"/>
        <v>0.05</v>
      </c>
      <c r="Y151" s="34">
        <f t="shared" si="31"/>
        <v>2.1756999999999995</v>
      </c>
      <c r="Z151" s="35">
        <f>'Order Composition'!$F34</f>
        <v>0.8</v>
      </c>
      <c r="AA151" s="34">
        <f t="shared" si="32"/>
        <v>1.7405599999999997</v>
      </c>
    </row>
    <row r="152" spans="1:27" x14ac:dyDescent="0.35">
      <c r="A152" s="1" t="str">
        <f>'Order Composition'!$B$7</f>
        <v>Miami</v>
      </c>
      <c r="B152" s="2">
        <v>19</v>
      </c>
      <c r="C152" s="17" t="s">
        <v>19</v>
      </c>
      <c r="D152" s="1" t="s">
        <v>21</v>
      </c>
      <c r="E152" s="5">
        <v>3</v>
      </c>
      <c r="F152" s="33">
        <f t="shared" si="25"/>
        <v>1.2666666666666666</v>
      </c>
      <c r="G152" s="5">
        <f t="shared" si="33"/>
        <v>3.8</v>
      </c>
      <c r="H152" s="5">
        <f>COGS!$I$7</f>
        <v>9.5</v>
      </c>
      <c r="I152" s="5">
        <f>COGS!C$7</f>
        <v>5.36</v>
      </c>
      <c r="J152" s="5">
        <f>COGS!D$7</f>
        <v>12.93</v>
      </c>
      <c r="K152" s="5">
        <f>COGS!E$7</f>
        <v>10.3</v>
      </c>
      <c r="L152" s="5">
        <f>COGS!F$7</f>
        <v>4.6399999999999997</v>
      </c>
      <c r="M152" s="5">
        <f>COGS!G$7</f>
        <v>4.8</v>
      </c>
      <c r="N152" s="5">
        <f t="shared" si="30"/>
        <v>1.1493</v>
      </c>
      <c r="O152" s="1">
        <v>0.15</v>
      </c>
      <c r="P152" s="7">
        <v>0.2</v>
      </c>
      <c r="Q152" s="7">
        <v>0</v>
      </c>
      <c r="R152" s="7">
        <v>0.5</v>
      </c>
      <c r="S152" s="7">
        <v>0</v>
      </c>
      <c r="T152" s="7">
        <v>0.3</v>
      </c>
      <c r="U152" s="7">
        <f t="shared" si="34"/>
        <v>1</v>
      </c>
      <c r="V152" s="9">
        <v>20</v>
      </c>
      <c r="W152" s="8">
        <f t="shared" si="35"/>
        <v>3</v>
      </c>
      <c r="X152" s="8">
        <f t="shared" si="36"/>
        <v>0.05</v>
      </c>
      <c r="Y152" s="34">
        <f t="shared" si="31"/>
        <v>2.1756999999999995</v>
      </c>
      <c r="Z152" s="35">
        <f>'Order Composition'!$F35</f>
        <v>0.8</v>
      </c>
      <c r="AA152" s="34">
        <f t="shared" si="32"/>
        <v>1.7405599999999997</v>
      </c>
    </row>
    <row r="153" spans="1:27" x14ac:dyDescent="0.35">
      <c r="A153" s="1" t="str">
        <f>'Order Composition'!$B$7</f>
        <v>Miami</v>
      </c>
      <c r="B153" s="2">
        <v>20</v>
      </c>
      <c r="C153" s="17" t="s">
        <v>19</v>
      </c>
      <c r="D153" s="1" t="s">
        <v>22</v>
      </c>
      <c r="E153" s="5">
        <v>1.5</v>
      </c>
      <c r="F153" s="33">
        <f t="shared" si="25"/>
        <v>1.2666666666666666</v>
      </c>
      <c r="G153" s="5">
        <f t="shared" si="33"/>
        <v>1.9</v>
      </c>
      <c r="H153" s="5">
        <f>COGS!$I$7</f>
        <v>9.5</v>
      </c>
      <c r="I153" s="5">
        <f>COGS!C$7</f>
        <v>5.36</v>
      </c>
      <c r="J153" s="5">
        <f>COGS!D$7</f>
        <v>12.93</v>
      </c>
      <c r="K153" s="5">
        <f>COGS!E$7</f>
        <v>10.3</v>
      </c>
      <c r="L153" s="5">
        <f>COGS!F$7</f>
        <v>4.6399999999999997</v>
      </c>
      <c r="M153" s="5">
        <f>COGS!G$7</f>
        <v>4.8</v>
      </c>
      <c r="N153" s="5">
        <f t="shared" si="30"/>
        <v>0.7662000000000001</v>
      </c>
      <c r="O153" s="1">
        <v>0.1</v>
      </c>
      <c r="P153" s="7">
        <v>0.2</v>
      </c>
      <c r="Q153" s="7">
        <v>0</v>
      </c>
      <c r="R153" s="7">
        <v>0.5</v>
      </c>
      <c r="S153" s="7">
        <v>0</v>
      </c>
      <c r="T153" s="7">
        <v>0.3</v>
      </c>
      <c r="U153" s="7">
        <f t="shared" si="34"/>
        <v>1</v>
      </c>
      <c r="V153" s="9">
        <v>60</v>
      </c>
      <c r="W153" s="8">
        <f t="shared" si="35"/>
        <v>1</v>
      </c>
      <c r="X153" s="8">
        <f t="shared" si="36"/>
        <v>1.6666666666666666E-2</v>
      </c>
      <c r="Y153" s="34">
        <f t="shared" si="31"/>
        <v>0.97546666666666659</v>
      </c>
      <c r="Z153" s="35">
        <f>'Order Composition'!$F36</f>
        <v>0.8</v>
      </c>
      <c r="AA153" s="34">
        <f t="shared" si="32"/>
        <v>0.78037333333333336</v>
      </c>
    </row>
    <row r="154" spans="1:27" x14ac:dyDescent="0.35">
      <c r="A154" s="1" t="str">
        <f>'Order Composition'!$B$7</f>
        <v>Miami</v>
      </c>
      <c r="B154" s="2">
        <v>21</v>
      </c>
      <c r="C154" s="21" t="s">
        <v>34</v>
      </c>
      <c r="D154" s="1" t="s">
        <v>25</v>
      </c>
      <c r="E154" s="5">
        <v>1.5</v>
      </c>
      <c r="F154" s="33">
        <f t="shared" si="25"/>
        <v>1.2666666666666666</v>
      </c>
      <c r="G154" s="5">
        <f t="shared" si="33"/>
        <v>1.9</v>
      </c>
      <c r="H154" s="5">
        <f>COGS!$I$7</f>
        <v>9.5</v>
      </c>
      <c r="I154" s="5">
        <f>COGS!C$7</f>
        <v>5.36</v>
      </c>
      <c r="J154" s="5">
        <f>COGS!D$7</f>
        <v>12.93</v>
      </c>
      <c r="K154" s="5">
        <f>COGS!E$7</f>
        <v>10.3</v>
      </c>
      <c r="L154" s="5">
        <f>COGS!F$7</f>
        <v>4.6399999999999997</v>
      </c>
      <c r="M154" s="5">
        <f>COGS!G$7</f>
        <v>4.8</v>
      </c>
      <c r="N154" s="5">
        <f t="shared" si="30"/>
        <v>0.92799999999999994</v>
      </c>
      <c r="O154" s="1">
        <v>0.2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f t="shared" si="34"/>
        <v>1</v>
      </c>
      <c r="V154" s="9">
        <v>120</v>
      </c>
      <c r="W154" s="8">
        <f t="shared" si="35"/>
        <v>0.5</v>
      </c>
      <c r="X154" s="8">
        <f t="shared" si="36"/>
        <v>8.3333333333333332E-3</v>
      </c>
      <c r="Y154" s="34">
        <f t="shared" si="31"/>
        <v>0.89283333333333337</v>
      </c>
      <c r="Z154" s="35">
        <f>'Order Composition'!$F37</f>
        <v>0.95</v>
      </c>
      <c r="AA154" s="34">
        <f t="shared" si="32"/>
        <v>0.84819166666666668</v>
      </c>
    </row>
    <row r="155" spans="1:27" x14ac:dyDescent="0.35">
      <c r="A155" s="1" t="str">
        <f>'Order Composition'!$B$7</f>
        <v>Miami</v>
      </c>
      <c r="B155" s="2">
        <v>22</v>
      </c>
      <c r="C155" s="18" t="s">
        <v>34</v>
      </c>
      <c r="D155" s="1" t="s">
        <v>26</v>
      </c>
      <c r="E155" s="5">
        <v>1.5</v>
      </c>
      <c r="F155" s="33">
        <f t="shared" si="25"/>
        <v>1.2666666666666666</v>
      </c>
      <c r="G155" s="5">
        <f t="shared" si="33"/>
        <v>1.9</v>
      </c>
      <c r="H155" s="5">
        <f>COGS!$I$7</f>
        <v>9.5</v>
      </c>
      <c r="I155" s="5">
        <f>COGS!C$7</f>
        <v>5.36</v>
      </c>
      <c r="J155" s="5">
        <f>COGS!D$7</f>
        <v>12.93</v>
      </c>
      <c r="K155" s="5">
        <f>COGS!E$7</f>
        <v>10.3</v>
      </c>
      <c r="L155" s="5">
        <f>COGS!F$7</f>
        <v>4.6399999999999997</v>
      </c>
      <c r="M155" s="5">
        <f>COGS!G$7</f>
        <v>4.8</v>
      </c>
      <c r="N155" s="5">
        <f t="shared" si="30"/>
        <v>0.92799999999999994</v>
      </c>
      <c r="O155" s="1">
        <v>0.2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f t="shared" si="34"/>
        <v>1</v>
      </c>
      <c r="V155" s="9">
        <v>120</v>
      </c>
      <c r="W155" s="8">
        <f t="shared" si="35"/>
        <v>0.5</v>
      </c>
      <c r="X155" s="8">
        <f t="shared" si="36"/>
        <v>8.3333333333333332E-3</v>
      </c>
      <c r="Y155" s="34">
        <f t="shared" si="31"/>
        <v>0.89283333333333337</v>
      </c>
      <c r="Z155" s="35">
        <f>'Order Composition'!$F38</f>
        <v>0.95</v>
      </c>
      <c r="AA155" s="34">
        <f t="shared" si="32"/>
        <v>0.84819166666666668</v>
      </c>
    </row>
    <row r="156" spans="1:27" x14ac:dyDescent="0.35">
      <c r="A156" s="1" t="str">
        <f>'Order Composition'!$B$7</f>
        <v>Miami</v>
      </c>
      <c r="B156" s="2">
        <v>23</v>
      </c>
      <c r="C156" s="18" t="s">
        <v>34</v>
      </c>
      <c r="D156" s="1" t="s">
        <v>27</v>
      </c>
      <c r="E156" s="5">
        <v>2</v>
      </c>
      <c r="F156" s="33">
        <f t="shared" si="25"/>
        <v>1.2666666666666666</v>
      </c>
      <c r="G156" s="5">
        <f t="shared" si="33"/>
        <v>2.5333333333333332</v>
      </c>
      <c r="H156" s="5">
        <f>COGS!$I$7</f>
        <v>9.5</v>
      </c>
      <c r="I156" s="5">
        <f>COGS!C$7</f>
        <v>5.36</v>
      </c>
      <c r="J156" s="5">
        <f>COGS!D$7</f>
        <v>12.93</v>
      </c>
      <c r="K156" s="5">
        <f>COGS!E$7</f>
        <v>10.3</v>
      </c>
      <c r="L156" s="5">
        <f>COGS!F$7</f>
        <v>4.6399999999999997</v>
      </c>
      <c r="M156" s="5">
        <f>COGS!G$7</f>
        <v>4.8</v>
      </c>
      <c r="N156" s="5">
        <f t="shared" si="30"/>
        <v>1.1544000000000001</v>
      </c>
      <c r="O156" s="1">
        <v>0.2</v>
      </c>
      <c r="P156" s="7">
        <v>0</v>
      </c>
      <c r="Q156" s="7">
        <v>0</v>
      </c>
      <c r="R156" s="7">
        <v>0.2</v>
      </c>
      <c r="S156" s="7">
        <v>0.8</v>
      </c>
      <c r="T156" s="7">
        <v>0</v>
      </c>
      <c r="U156" s="7">
        <f t="shared" si="34"/>
        <v>1</v>
      </c>
      <c r="V156" s="9">
        <v>60</v>
      </c>
      <c r="W156" s="8">
        <f t="shared" si="35"/>
        <v>1</v>
      </c>
      <c r="X156" s="8">
        <f t="shared" si="36"/>
        <v>1.6666666666666666E-2</v>
      </c>
      <c r="Y156" s="34">
        <f t="shared" si="31"/>
        <v>1.2205999999999997</v>
      </c>
      <c r="Z156" s="35">
        <f>'Order Composition'!$F39</f>
        <v>0.95</v>
      </c>
      <c r="AA156" s="34">
        <f t="shared" si="32"/>
        <v>1.1595699999999995</v>
      </c>
    </row>
    <row r="157" spans="1:27" x14ac:dyDescent="0.35">
      <c r="A157" s="1" t="str">
        <f>'Order Composition'!$B$7</f>
        <v>Miami</v>
      </c>
      <c r="B157" s="2">
        <v>24</v>
      </c>
      <c r="C157" s="18" t="s">
        <v>34</v>
      </c>
      <c r="D157" s="1" t="s">
        <v>28</v>
      </c>
      <c r="E157" s="5">
        <v>2</v>
      </c>
      <c r="F157" s="33">
        <f t="shared" si="25"/>
        <v>1.2666666666666666</v>
      </c>
      <c r="G157" s="5">
        <f t="shared" si="33"/>
        <v>2.5333333333333332</v>
      </c>
      <c r="H157" s="5">
        <f>COGS!$I$7</f>
        <v>9.5</v>
      </c>
      <c r="I157" s="5">
        <f>COGS!C$7</f>
        <v>5.36</v>
      </c>
      <c r="J157" s="5">
        <f>COGS!D$7</f>
        <v>12.93</v>
      </c>
      <c r="K157" s="5">
        <f>COGS!E$7</f>
        <v>10.3</v>
      </c>
      <c r="L157" s="5">
        <f>COGS!F$7</f>
        <v>4.6399999999999997</v>
      </c>
      <c r="M157" s="5">
        <f>COGS!G$7</f>
        <v>4.8</v>
      </c>
      <c r="N157" s="5">
        <f t="shared" si="30"/>
        <v>1.1544000000000001</v>
      </c>
      <c r="O157" s="1">
        <v>0.2</v>
      </c>
      <c r="P157" s="7">
        <v>0</v>
      </c>
      <c r="Q157" s="7">
        <v>0</v>
      </c>
      <c r="R157" s="7">
        <v>0.2</v>
      </c>
      <c r="S157" s="7">
        <v>0.8</v>
      </c>
      <c r="T157" s="7">
        <v>0</v>
      </c>
      <c r="U157" s="7">
        <f t="shared" si="34"/>
        <v>1</v>
      </c>
      <c r="V157" s="9">
        <v>60</v>
      </c>
      <c r="W157" s="8">
        <f t="shared" si="35"/>
        <v>1</v>
      </c>
      <c r="X157" s="8">
        <f t="shared" si="36"/>
        <v>1.6666666666666666E-2</v>
      </c>
      <c r="Y157" s="34">
        <f t="shared" si="31"/>
        <v>1.2205999999999997</v>
      </c>
      <c r="Z157" s="35">
        <f>'Order Composition'!$F40</f>
        <v>0.95</v>
      </c>
      <c r="AA157" s="34">
        <f t="shared" si="32"/>
        <v>1.1595699999999995</v>
      </c>
    </row>
    <row r="158" spans="1:27" x14ac:dyDescent="0.35">
      <c r="A158" s="1" t="str">
        <f>'Order Composition'!$B$7</f>
        <v>Miami</v>
      </c>
      <c r="B158" s="2">
        <v>25</v>
      </c>
      <c r="C158" s="18" t="s">
        <v>34</v>
      </c>
      <c r="D158" s="1" t="s">
        <v>29</v>
      </c>
      <c r="E158" s="5">
        <v>1.5</v>
      </c>
      <c r="F158" s="33">
        <f t="shared" si="25"/>
        <v>1.2666666666666666</v>
      </c>
      <c r="G158" s="5">
        <f t="shared" si="33"/>
        <v>1.9</v>
      </c>
      <c r="H158" s="5">
        <f>COGS!$I$7</f>
        <v>9.5</v>
      </c>
      <c r="I158" s="5">
        <f>COGS!C$7</f>
        <v>5.36</v>
      </c>
      <c r="J158" s="5">
        <f>COGS!D$7</f>
        <v>12.93</v>
      </c>
      <c r="K158" s="5">
        <f>COGS!E$7</f>
        <v>10.3</v>
      </c>
      <c r="L158" s="5">
        <f>COGS!F$7</f>
        <v>4.6399999999999997</v>
      </c>
      <c r="M158" s="5">
        <f>COGS!G$7</f>
        <v>4.8</v>
      </c>
      <c r="N158" s="5">
        <f t="shared" si="30"/>
        <v>0.92799999999999994</v>
      </c>
      <c r="O158" s="1">
        <v>0.2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f t="shared" si="34"/>
        <v>1</v>
      </c>
      <c r="V158" s="9">
        <v>40</v>
      </c>
      <c r="W158" s="8">
        <f t="shared" si="35"/>
        <v>1.5</v>
      </c>
      <c r="X158" s="8">
        <f t="shared" si="36"/>
        <v>2.5000000000000001E-2</v>
      </c>
      <c r="Y158" s="34">
        <f t="shared" si="31"/>
        <v>0.73449999999999993</v>
      </c>
      <c r="Z158" s="35">
        <f>'Order Composition'!$F41</f>
        <v>0.95</v>
      </c>
      <c r="AA158" s="34">
        <f t="shared" si="32"/>
        <v>0.69777499999999992</v>
      </c>
    </row>
    <row r="159" spans="1:27" x14ac:dyDescent="0.35">
      <c r="A159" s="1" t="str">
        <f>'Order Composition'!$B$7</f>
        <v>Miami</v>
      </c>
      <c r="B159" s="2">
        <v>26</v>
      </c>
      <c r="C159" s="28" t="s">
        <v>34</v>
      </c>
      <c r="D159" s="1" t="s">
        <v>30</v>
      </c>
      <c r="E159" s="5">
        <v>1.5</v>
      </c>
      <c r="F159" s="33">
        <f t="shared" ref="F159" si="37">H159/$H$4*0.4</f>
        <v>1.2666666666666666</v>
      </c>
      <c r="G159" s="5">
        <f t="shared" si="33"/>
        <v>1.9</v>
      </c>
      <c r="H159" s="5">
        <f>COGS!$I$7</f>
        <v>9.5</v>
      </c>
      <c r="I159" s="5">
        <f>COGS!C$7</f>
        <v>5.36</v>
      </c>
      <c r="J159" s="5">
        <f>COGS!D$7</f>
        <v>12.93</v>
      </c>
      <c r="K159" s="5">
        <f>COGS!E$7</f>
        <v>10.3</v>
      </c>
      <c r="L159" s="5">
        <f>COGS!F$7</f>
        <v>4.6399999999999997</v>
      </c>
      <c r="M159" s="5">
        <f>COGS!G$7</f>
        <v>4.8</v>
      </c>
      <c r="N159" s="5">
        <f t="shared" si="30"/>
        <v>1.0412000000000001</v>
      </c>
      <c r="O159" s="1">
        <v>0.2</v>
      </c>
      <c r="P159" s="7">
        <v>0</v>
      </c>
      <c r="Q159" s="7">
        <v>0</v>
      </c>
      <c r="R159" s="7">
        <v>0.1</v>
      </c>
      <c r="S159" s="7">
        <v>0.9</v>
      </c>
      <c r="T159" s="7">
        <v>0</v>
      </c>
      <c r="U159" s="7">
        <f t="shared" si="34"/>
        <v>1</v>
      </c>
      <c r="V159" s="9">
        <v>40</v>
      </c>
      <c r="W159" s="8">
        <f t="shared" si="35"/>
        <v>1.5</v>
      </c>
      <c r="X159" s="8">
        <f t="shared" si="36"/>
        <v>2.5000000000000001E-2</v>
      </c>
      <c r="Y159" s="34">
        <f t="shared" si="31"/>
        <v>0.62129999999999974</v>
      </c>
      <c r="Z159" s="35">
        <f>'Order Composition'!$F42</f>
        <v>0.95</v>
      </c>
      <c r="AA159" s="34">
        <f t="shared" si="32"/>
        <v>0.59023499999999973</v>
      </c>
    </row>
    <row r="160" spans="1:27" x14ac:dyDescent="0.35">
      <c r="A160" s="1" t="str">
        <f>'Order Composition'!$B$8</f>
        <v>Indianapolis</v>
      </c>
      <c r="B160" s="2">
        <v>1</v>
      </c>
      <c r="C160" s="15" t="s">
        <v>3</v>
      </c>
      <c r="D160" s="1" t="s">
        <v>4</v>
      </c>
      <c r="E160" s="5">
        <v>3</v>
      </c>
      <c r="F160" s="33">
        <f t="shared" ref="F160:F210" si="38">H160/$H$4*0.4</f>
        <v>1.0666666666666667</v>
      </c>
      <c r="G160" s="5">
        <f>E160*F160</f>
        <v>3.2</v>
      </c>
      <c r="H160" s="5">
        <f>COGS!$I$8</f>
        <v>8</v>
      </c>
      <c r="I160" s="5">
        <f>COGS!C$8</f>
        <v>14.56</v>
      </c>
      <c r="J160" s="5">
        <f>COGS!D$8</f>
        <v>21.88</v>
      </c>
      <c r="K160" s="5">
        <f>COGS!E$8</f>
        <v>15.54</v>
      </c>
      <c r="L160" s="5">
        <f>COGS!F$8</f>
        <v>9.83</v>
      </c>
      <c r="M160" s="5">
        <f>COGS!G$8</f>
        <v>10.78</v>
      </c>
      <c r="N160" s="5">
        <f t="shared" si="30"/>
        <v>3.0127999999999999</v>
      </c>
      <c r="O160" s="1">
        <v>0.2</v>
      </c>
      <c r="P160" s="7">
        <v>0</v>
      </c>
      <c r="Q160" s="7">
        <v>0</v>
      </c>
      <c r="R160" s="7">
        <v>0.9</v>
      </c>
      <c r="S160" s="7">
        <v>0</v>
      </c>
      <c r="T160" s="7">
        <v>0.1</v>
      </c>
      <c r="U160" s="7">
        <f>SUM(P160:T160)</f>
        <v>1</v>
      </c>
      <c r="V160" s="9">
        <v>20</v>
      </c>
      <c r="W160" s="8">
        <f>60/V160</f>
        <v>3</v>
      </c>
      <c r="X160" s="8">
        <f>W160/60</f>
        <v>0.05</v>
      </c>
      <c r="Y160" s="34">
        <f t="shared" si="31"/>
        <v>-0.21279999999999977</v>
      </c>
      <c r="Z160" s="35">
        <f>'Order Composition'!$G17</f>
        <v>0.4</v>
      </c>
      <c r="AA160" s="34">
        <f t="shared" si="32"/>
        <v>-8.5119999999999918E-2</v>
      </c>
    </row>
    <row r="161" spans="1:27" x14ac:dyDescent="0.35">
      <c r="A161" s="1" t="str">
        <f>'Order Composition'!$B$8</f>
        <v>Indianapolis</v>
      </c>
      <c r="B161" s="2">
        <v>2</v>
      </c>
      <c r="C161" s="15" t="s">
        <v>3</v>
      </c>
      <c r="D161" s="1" t="s">
        <v>5</v>
      </c>
      <c r="E161" s="5">
        <v>3</v>
      </c>
      <c r="F161" s="33">
        <f t="shared" si="38"/>
        <v>1.0666666666666667</v>
      </c>
      <c r="G161" s="5">
        <f t="shared" ref="G161:G185" si="39">E161*F161</f>
        <v>3.2</v>
      </c>
      <c r="H161" s="5">
        <f>COGS!$I$8</f>
        <v>8</v>
      </c>
      <c r="I161" s="5">
        <f>COGS!C$8</f>
        <v>14.56</v>
      </c>
      <c r="J161" s="5">
        <f>COGS!D$8</f>
        <v>21.88</v>
      </c>
      <c r="K161" s="5">
        <f>COGS!E$8</f>
        <v>15.54</v>
      </c>
      <c r="L161" s="5">
        <f>COGS!F$8</f>
        <v>9.83</v>
      </c>
      <c r="M161" s="5">
        <f>COGS!G$8</f>
        <v>10.78</v>
      </c>
      <c r="N161" s="5">
        <f t="shared" si="30"/>
        <v>3.2663999999999995</v>
      </c>
      <c r="O161" s="1">
        <v>0.2</v>
      </c>
      <c r="P161" s="7">
        <v>0</v>
      </c>
      <c r="Q161" s="7">
        <v>0.2</v>
      </c>
      <c r="R161" s="7">
        <v>0.7</v>
      </c>
      <c r="S161" s="7">
        <v>0</v>
      </c>
      <c r="T161" s="7">
        <v>0.1</v>
      </c>
      <c r="U161" s="7">
        <f t="shared" ref="U161:U185" si="40">SUM(P161:T161)</f>
        <v>0.99999999999999989</v>
      </c>
      <c r="V161" s="9">
        <v>20</v>
      </c>
      <c r="W161" s="8">
        <f t="shared" ref="W161:W185" si="41">60/V161</f>
        <v>3</v>
      </c>
      <c r="X161" s="8">
        <f t="shared" ref="X161:X185" si="42">W161/60</f>
        <v>0.05</v>
      </c>
      <c r="Y161" s="34">
        <f t="shared" si="31"/>
        <v>-0.46639999999999937</v>
      </c>
      <c r="Z161" s="35">
        <f>'Order Composition'!$G18</f>
        <v>0.4</v>
      </c>
      <c r="AA161" s="34">
        <f t="shared" si="32"/>
        <v>-0.18655999999999975</v>
      </c>
    </row>
    <row r="162" spans="1:27" x14ac:dyDescent="0.35">
      <c r="A162" s="1" t="str">
        <f>'Order Composition'!$B$8</f>
        <v>Indianapolis</v>
      </c>
      <c r="B162" s="2">
        <v>3</v>
      </c>
      <c r="C162" s="15" t="s">
        <v>3</v>
      </c>
      <c r="D162" s="1" t="s">
        <v>6</v>
      </c>
      <c r="E162" s="5">
        <v>3</v>
      </c>
      <c r="F162" s="33">
        <f t="shared" si="38"/>
        <v>1.0666666666666667</v>
      </c>
      <c r="G162" s="5">
        <f t="shared" si="39"/>
        <v>3.2</v>
      </c>
      <c r="H162" s="5">
        <f>COGS!$I$8</f>
        <v>8</v>
      </c>
      <c r="I162" s="5">
        <f>COGS!C$8</f>
        <v>14.56</v>
      </c>
      <c r="J162" s="5">
        <f>COGS!D$8</f>
        <v>21.88</v>
      </c>
      <c r="K162" s="5">
        <f>COGS!E$8</f>
        <v>15.54</v>
      </c>
      <c r="L162" s="5">
        <f>COGS!F$8</f>
        <v>9.83</v>
      </c>
      <c r="M162" s="5">
        <f>COGS!G$8</f>
        <v>10.78</v>
      </c>
      <c r="N162" s="5">
        <f t="shared" si="30"/>
        <v>3.6467999999999998</v>
      </c>
      <c r="O162" s="1">
        <v>0.2</v>
      </c>
      <c r="P162" s="7">
        <v>0</v>
      </c>
      <c r="Q162" s="7">
        <v>0.5</v>
      </c>
      <c r="R162" s="7">
        <v>0.4</v>
      </c>
      <c r="S162" s="7">
        <v>0</v>
      </c>
      <c r="T162" s="7">
        <v>0.1</v>
      </c>
      <c r="U162" s="7">
        <f t="shared" si="40"/>
        <v>1</v>
      </c>
      <c r="V162" s="9">
        <v>20</v>
      </c>
      <c r="W162" s="8">
        <f t="shared" si="41"/>
        <v>3</v>
      </c>
      <c r="X162" s="8">
        <f t="shared" si="42"/>
        <v>0.05</v>
      </c>
      <c r="Y162" s="34">
        <f t="shared" si="31"/>
        <v>-0.84679999999999966</v>
      </c>
      <c r="Z162" s="35">
        <f>'Order Composition'!$G19</f>
        <v>0.4</v>
      </c>
      <c r="AA162" s="34">
        <f t="shared" si="32"/>
        <v>-0.33871999999999991</v>
      </c>
    </row>
    <row r="163" spans="1:27" x14ac:dyDescent="0.35">
      <c r="A163" s="1" t="str">
        <f>'Order Composition'!$B$8</f>
        <v>Indianapolis</v>
      </c>
      <c r="B163" s="2">
        <v>4</v>
      </c>
      <c r="C163" s="15" t="s">
        <v>3</v>
      </c>
      <c r="D163" s="1" t="s">
        <v>7</v>
      </c>
      <c r="E163" s="5">
        <v>2</v>
      </c>
      <c r="F163" s="33">
        <f t="shared" si="38"/>
        <v>1.0666666666666667</v>
      </c>
      <c r="G163" s="5">
        <f t="shared" si="39"/>
        <v>2.1333333333333333</v>
      </c>
      <c r="H163" s="5">
        <f>COGS!$I$8</f>
        <v>8</v>
      </c>
      <c r="I163" s="5">
        <f>COGS!C$8</f>
        <v>14.56</v>
      </c>
      <c r="J163" s="5">
        <f>COGS!D$8</f>
        <v>21.88</v>
      </c>
      <c r="K163" s="5">
        <f>COGS!E$8</f>
        <v>15.54</v>
      </c>
      <c r="L163" s="5">
        <f>COGS!F$8</f>
        <v>9.83</v>
      </c>
      <c r="M163" s="5">
        <f>COGS!G$8</f>
        <v>10.78</v>
      </c>
      <c r="N163" s="5">
        <f t="shared" si="30"/>
        <v>2.5934000000000008</v>
      </c>
      <c r="O163" s="1">
        <v>0.2</v>
      </c>
      <c r="P163" s="7">
        <v>0.1</v>
      </c>
      <c r="Q163" s="7">
        <v>0</v>
      </c>
      <c r="R163" s="7">
        <v>0.4</v>
      </c>
      <c r="S163" s="7">
        <v>0.1</v>
      </c>
      <c r="T163" s="7">
        <v>0.4</v>
      </c>
      <c r="U163" s="7">
        <f t="shared" si="40"/>
        <v>1</v>
      </c>
      <c r="V163" s="9">
        <v>60</v>
      </c>
      <c r="W163" s="8">
        <f t="shared" si="41"/>
        <v>1</v>
      </c>
      <c r="X163" s="8">
        <f t="shared" si="42"/>
        <v>1.6666666666666666E-2</v>
      </c>
      <c r="Y163" s="34">
        <f t="shared" si="31"/>
        <v>-0.59340000000000082</v>
      </c>
      <c r="Z163" s="35">
        <f>'Order Composition'!$G20</f>
        <v>0.4</v>
      </c>
      <c r="AA163" s="34">
        <f t="shared" si="32"/>
        <v>-0.23736000000000035</v>
      </c>
    </row>
    <row r="164" spans="1:27" x14ac:dyDescent="0.35">
      <c r="A164" s="1" t="str">
        <f>'Order Composition'!$B$8</f>
        <v>Indianapolis</v>
      </c>
      <c r="B164" s="2">
        <v>5</v>
      </c>
      <c r="C164" s="15" t="s">
        <v>3</v>
      </c>
      <c r="D164" s="1" t="s">
        <v>8</v>
      </c>
      <c r="E164" s="5">
        <v>2</v>
      </c>
      <c r="F164" s="33">
        <f t="shared" si="38"/>
        <v>1.0666666666666667</v>
      </c>
      <c r="G164" s="5">
        <f t="shared" si="39"/>
        <v>2.1333333333333333</v>
      </c>
      <c r="H164" s="5">
        <f>COGS!$I$8</f>
        <v>8</v>
      </c>
      <c r="I164" s="5">
        <f>COGS!C$8</f>
        <v>14.56</v>
      </c>
      <c r="J164" s="5">
        <f>COGS!D$8</f>
        <v>21.88</v>
      </c>
      <c r="K164" s="5">
        <f>COGS!E$8</f>
        <v>15.54</v>
      </c>
      <c r="L164" s="5">
        <f>COGS!F$8</f>
        <v>9.83</v>
      </c>
      <c r="M164" s="5">
        <f>COGS!G$8</f>
        <v>10.78</v>
      </c>
      <c r="N164" s="5">
        <f t="shared" si="30"/>
        <v>2.9422000000000001</v>
      </c>
      <c r="O164" s="1">
        <v>0.2</v>
      </c>
      <c r="P164" s="7">
        <v>0.1</v>
      </c>
      <c r="Q164" s="7">
        <v>0.2</v>
      </c>
      <c r="R164" s="7">
        <v>0.3</v>
      </c>
      <c r="S164" s="7">
        <v>0.1</v>
      </c>
      <c r="T164" s="7">
        <v>0.3</v>
      </c>
      <c r="U164" s="7">
        <f t="shared" si="40"/>
        <v>1</v>
      </c>
      <c r="V164" s="9">
        <v>60</v>
      </c>
      <c r="W164" s="8">
        <f t="shared" si="41"/>
        <v>1</v>
      </c>
      <c r="X164" s="8">
        <f t="shared" si="42"/>
        <v>1.6666666666666666E-2</v>
      </c>
      <c r="Y164" s="34">
        <f t="shared" si="31"/>
        <v>-0.94220000000000015</v>
      </c>
      <c r="Z164" s="35">
        <f>'Order Composition'!$G21</f>
        <v>0.4</v>
      </c>
      <c r="AA164" s="34">
        <f t="shared" si="32"/>
        <v>-0.3768800000000001</v>
      </c>
    </row>
    <row r="165" spans="1:27" x14ac:dyDescent="0.35">
      <c r="A165" s="1" t="str">
        <f>'Order Composition'!$B$8</f>
        <v>Indianapolis</v>
      </c>
      <c r="B165" s="2">
        <v>6</v>
      </c>
      <c r="C165" s="15" t="s">
        <v>3</v>
      </c>
      <c r="D165" s="1" t="s">
        <v>23</v>
      </c>
      <c r="E165" s="5">
        <v>1</v>
      </c>
      <c r="F165" s="33">
        <f t="shared" si="38"/>
        <v>1.0666666666666667</v>
      </c>
      <c r="G165" s="5">
        <f t="shared" si="39"/>
        <v>1.0666666666666667</v>
      </c>
      <c r="H165" s="5">
        <f>COGS!$I$8</f>
        <v>8</v>
      </c>
      <c r="I165" s="5">
        <f>COGS!C$8</f>
        <v>14.56</v>
      </c>
      <c r="J165" s="5">
        <f>COGS!D$8</f>
        <v>21.88</v>
      </c>
      <c r="K165" s="5">
        <f>COGS!E$8</f>
        <v>15.54</v>
      </c>
      <c r="L165" s="5">
        <f>COGS!F$8</f>
        <v>9.83</v>
      </c>
      <c r="M165" s="5">
        <f>COGS!G$8</f>
        <v>10.78</v>
      </c>
      <c r="N165" s="5">
        <f t="shared" si="30"/>
        <v>1.4680499999999999</v>
      </c>
      <c r="O165" s="1">
        <v>0.1</v>
      </c>
      <c r="P165" s="7">
        <v>0.1</v>
      </c>
      <c r="Q165" s="7">
        <v>0</v>
      </c>
      <c r="R165" s="7">
        <v>0.75</v>
      </c>
      <c r="S165" s="7">
        <v>0.05</v>
      </c>
      <c r="T165" s="7">
        <v>0.1</v>
      </c>
      <c r="U165" s="7">
        <f t="shared" si="40"/>
        <v>1</v>
      </c>
      <c r="V165" s="9">
        <v>30</v>
      </c>
      <c r="W165" s="8">
        <f t="shared" si="41"/>
        <v>2</v>
      </c>
      <c r="X165" s="8">
        <f t="shared" si="42"/>
        <v>3.3333333333333333E-2</v>
      </c>
      <c r="Y165" s="34">
        <f t="shared" si="31"/>
        <v>-0.66804999999999981</v>
      </c>
      <c r="Z165" s="35">
        <f>'Order Composition'!$G22</f>
        <v>0.4</v>
      </c>
      <c r="AA165" s="34">
        <f t="shared" si="32"/>
        <v>-0.26721999999999996</v>
      </c>
    </row>
    <row r="166" spans="1:27" x14ac:dyDescent="0.35">
      <c r="A166" s="1" t="str">
        <f>'Order Composition'!$B$8</f>
        <v>Indianapolis</v>
      </c>
      <c r="B166" s="2">
        <v>7</v>
      </c>
      <c r="C166" s="15" t="s">
        <v>3</v>
      </c>
      <c r="D166" s="1" t="s">
        <v>24</v>
      </c>
      <c r="E166" s="5">
        <v>1</v>
      </c>
      <c r="F166" s="33">
        <f t="shared" si="38"/>
        <v>1.0666666666666667</v>
      </c>
      <c r="G166" s="5">
        <f t="shared" si="39"/>
        <v>1.0666666666666667</v>
      </c>
      <c r="H166" s="5">
        <f>COGS!$I$8</f>
        <v>8</v>
      </c>
      <c r="I166" s="5">
        <f>COGS!C$8</f>
        <v>14.56</v>
      </c>
      <c r="J166" s="5">
        <f>COGS!D$8</f>
        <v>21.88</v>
      </c>
      <c r="K166" s="5">
        <f>COGS!E$8</f>
        <v>15.54</v>
      </c>
      <c r="L166" s="5">
        <f>COGS!F$8</f>
        <v>9.83</v>
      </c>
      <c r="M166" s="5">
        <f>COGS!G$8</f>
        <v>10.78</v>
      </c>
      <c r="N166" s="5">
        <f t="shared" si="30"/>
        <v>1.7850499999999998</v>
      </c>
      <c r="O166" s="1">
        <v>0.1</v>
      </c>
      <c r="P166" s="7">
        <v>0.1</v>
      </c>
      <c r="Q166" s="7">
        <v>0.5</v>
      </c>
      <c r="R166" s="7">
        <v>0.25</v>
      </c>
      <c r="S166" s="7">
        <v>0.05</v>
      </c>
      <c r="T166" s="7">
        <v>0.1</v>
      </c>
      <c r="U166" s="7">
        <f t="shared" si="40"/>
        <v>1</v>
      </c>
      <c r="V166" s="9">
        <v>30</v>
      </c>
      <c r="W166" s="8">
        <f t="shared" si="41"/>
        <v>2</v>
      </c>
      <c r="X166" s="8">
        <f t="shared" si="42"/>
        <v>3.3333333333333333E-2</v>
      </c>
      <c r="Y166" s="34">
        <f t="shared" si="31"/>
        <v>-0.98504999999999976</v>
      </c>
      <c r="Z166" s="35">
        <f>'Order Composition'!$G23</f>
        <v>0.4</v>
      </c>
      <c r="AA166" s="34">
        <f t="shared" si="32"/>
        <v>-0.39401999999999993</v>
      </c>
    </row>
    <row r="167" spans="1:27" x14ac:dyDescent="0.35">
      <c r="A167" s="1" t="str">
        <f>'Order Composition'!$B$8</f>
        <v>Indianapolis</v>
      </c>
      <c r="B167" s="2">
        <v>8</v>
      </c>
      <c r="C167" s="16" t="s">
        <v>9</v>
      </c>
      <c r="D167" s="1" t="s">
        <v>10</v>
      </c>
      <c r="E167" s="5">
        <v>3</v>
      </c>
      <c r="F167" s="33">
        <f t="shared" si="38"/>
        <v>1.0666666666666667</v>
      </c>
      <c r="G167" s="5">
        <f t="shared" si="39"/>
        <v>3.2</v>
      </c>
      <c r="H167" s="5">
        <f>COGS!$I$8</f>
        <v>8</v>
      </c>
      <c r="I167" s="5">
        <f>COGS!C$8</f>
        <v>14.56</v>
      </c>
      <c r="J167" s="5">
        <f>COGS!D$8</f>
        <v>21.88</v>
      </c>
      <c r="K167" s="5">
        <f>COGS!E$8</f>
        <v>15.54</v>
      </c>
      <c r="L167" s="5">
        <f>COGS!F$8</f>
        <v>9.83</v>
      </c>
      <c r="M167" s="5">
        <f>COGS!G$8</f>
        <v>10.78</v>
      </c>
      <c r="N167" s="5">
        <f t="shared" si="30"/>
        <v>2.9360999999999997</v>
      </c>
      <c r="O167" s="1">
        <v>0.2</v>
      </c>
      <c r="P167" s="7">
        <v>0.1</v>
      </c>
      <c r="Q167" s="7">
        <v>0</v>
      </c>
      <c r="R167" s="7">
        <v>0.75</v>
      </c>
      <c r="S167" s="7">
        <v>0.05</v>
      </c>
      <c r="T167" s="7">
        <v>0.1</v>
      </c>
      <c r="U167" s="7">
        <f t="shared" si="40"/>
        <v>1</v>
      </c>
      <c r="V167" s="9">
        <v>15</v>
      </c>
      <c r="W167" s="8">
        <f t="shared" si="41"/>
        <v>4</v>
      </c>
      <c r="X167" s="8">
        <f t="shared" si="42"/>
        <v>6.6666666666666666E-2</v>
      </c>
      <c r="Y167" s="34">
        <f t="shared" si="31"/>
        <v>-0.26943333333333286</v>
      </c>
      <c r="Z167" s="35">
        <f>'Order Composition'!$G24</f>
        <v>0.6</v>
      </c>
      <c r="AA167" s="34">
        <f t="shared" si="32"/>
        <v>-0.16165999999999972</v>
      </c>
    </row>
    <row r="168" spans="1:27" x14ac:dyDescent="0.35">
      <c r="A168" s="1" t="str">
        <f>'Order Composition'!$B$8</f>
        <v>Indianapolis</v>
      </c>
      <c r="B168" s="2">
        <v>9</v>
      </c>
      <c r="C168" s="16" t="s">
        <v>9</v>
      </c>
      <c r="D168" s="1" t="s">
        <v>11</v>
      </c>
      <c r="E168" s="5">
        <v>3</v>
      </c>
      <c r="F168" s="33">
        <f t="shared" si="38"/>
        <v>1.0666666666666667</v>
      </c>
      <c r="G168" s="5">
        <f t="shared" si="39"/>
        <v>3.2</v>
      </c>
      <c r="H168" s="5">
        <f>COGS!$I$8</f>
        <v>8</v>
      </c>
      <c r="I168" s="5">
        <f>COGS!C$8</f>
        <v>14.56</v>
      </c>
      <c r="J168" s="5">
        <f>COGS!D$8</f>
        <v>21.88</v>
      </c>
      <c r="K168" s="5">
        <f>COGS!E$8</f>
        <v>15.54</v>
      </c>
      <c r="L168" s="5">
        <f>COGS!F$8</f>
        <v>9.83</v>
      </c>
      <c r="M168" s="5">
        <f>COGS!G$8</f>
        <v>10.78</v>
      </c>
      <c r="N168" s="5">
        <f t="shared" si="30"/>
        <v>4.3453499999999998</v>
      </c>
      <c r="O168" s="1">
        <v>0.3</v>
      </c>
      <c r="P168" s="7">
        <v>0.3</v>
      </c>
      <c r="Q168" s="7">
        <v>0</v>
      </c>
      <c r="R168" s="7">
        <v>0.55000000000000004</v>
      </c>
      <c r="S168" s="7">
        <v>0.05</v>
      </c>
      <c r="T168" s="7">
        <v>0.1</v>
      </c>
      <c r="U168" s="7">
        <f t="shared" si="40"/>
        <v>1.0000000000000002</v>
      </c>
      <c r="V168" s="9">
        <v>15</v>
      </c>
      <c r="W168" s="8">
        <f t="shared" si="41"/>
        <v>4</v>
      </c>
      <c r="X168" s="8">
        <f t="shared" si="42"/>
        <v>6.6666666666666666E-2</v>
      </c>
      <c r="Y168" s="34">
        <f t="shared" si="31"/>
        <v>-1.6786833333333329</v>
      </c>
      <c r="Z168" s="35">
        <f>'Order Composition'!$G25</f>
        <v>0.6</v>
      </c>
      <c r="AA168" s="34">
        <f t="shared" si="32"/>
        <v>-1.0072099999999997</v>
      </c>
    </row>
    <row r="169" spans="1:27" x14ac:dyDescent="0.35">
      <c r="A169" s="1" t="str">
        <f>'Order Composition'!$B$8</f>
        <v>Indianapolis</v>
      </c>
      <c r="B169" s="2">
        <v>10</v>
      </c>
      <c r="C169" s="16" t="s">
        <v>9</v>
      </c>
      <c r="D169" s="1" t="s">
        <v>12</v>
      </c>
      <c r="E169" s="5">
        <v>3</v>
      </c>
      <c r="F169" s="33">
        <f t="shared" si="38"/>
        <v>1.0666666666666667</v>
      </c>
      <c r="G169" s="5">
        <f t="shared" si="39"/>
        <v>3.2</v>
      </c>
      <c r="H169" s="5">
        <f>COGS!$I$8</f>
        <v>8</v>
      </c>
      <c r="I169" s="5">
        <f>COGS!C$8</f>
        <v>14.56</v>
      </c>
      <c r="J169" s="5">
        <f>COGS!D$8</f>
        <v>21.88</v>
      </c>
      <c r="K169" s="5">
        <f>COGS!E$8</f>
        <v>15.54</v>
      </c>
      <c r="L169" s="5">
        <f>COGS!F$8</f>
        <v>9.83</v>
      </c>
      <c r="M169" s="5">
        <f>COGS!G$8</f>
        <v>10.78</v>
      </c>
      <c r="N169" s="5">
        <f t="shared" si="30"/>
        <v>4.8796499999999998</v>
      </c>
      <c r="O169" s="1">
        <v>0.3</v>
      </c>
      <c r="P169" s="7">
        <v>0.1</v>
      </c>
      <c r="Q169" s="7">
        <v>0.25</v>
      </c>
      <c r="R169" s="7">
        <v>0.5</v>
      </c>
      <c r="S169" s="7">
        <v>0.05</v>
      </c>
      <c r="T169" s="7">
        <v>0.1</v>
      </c>
      <c r="U169" s="7">
        <f t="shared" si="40"/>
        <v>1</v>
      </c>
      <c r="V169" s="9">
        <v>15</v>
      </c>
      <c r="W169" s="8">
        <f t="shared" si="41"/>
        <v>4</v>
      </c>
      <c r="X169" s="8">
        <f t="shared" si="42"/>
        <v>6.6666666666666666E-2</v>
      </c>
      <c r="Y169" s="34">
        <f t="shared" si="31"/>
        <v>-2.2129833333333329</v>
      </c>
      <c r="Z169" s="35">
        <f>'Order Composition'!$G26</f>
        <v>0.6</v>
      </c>
      <c r="AA169" s="34">
        <f t="shared" si="32"/>
        <v>-1.3277899999999996</v>
      </c>
    </row>
    <row r="170" spans="1:27" x14ac:dyDescent="0.35">
      <c r="A170" s="1" t="str">
        <f>'Order Composition'!$B$8</f>
        <v>Indianapolis</v>
      </c>
      <c r="B170" s="2">
        <v>11</v>
      </c>
      <c r="C170" s="16" t="s">
        <v>9</v>
      </c>
      <c r="D170" s="1" t="s">
        <v>13</v>
      </c>
      <c r="E170" s="5">
        <v>3</v>
      </c>
      <c r="F170" s="33">
        <f t="shared" si="38"/>
        <v>1.0666666666666667</v>
      </c>
      <c r="G170" s="5">
        <f t="shared" si="39"/>
        <v>3.2</v>
      </c>
      <c r="H170" s="5">
        <f>COGS!$I$8</f>
        <v>8</v>
      </c>
      <c r="I170" s="5">
        <f>COGS!C$8</f>
        <v>14.56</v>
      </c>
      <c r="J170" s="5">
        <f>COGS!D$8</f>
        <v>21.88</v>
      </c>
      <c r="K170" s="5">
        <f>COGS!E$8</f>
        <v>15.54</v>
      </c>
      <c r="L170" s="5">
        <f>COGS!F$8</f>
        <v>9.83</v>
      </c>
      <c r="M170" s="5">
        <f>COGS!G$8</f>
        <v>10.78</v>
      </c>
      <c r="N170" s="5">
        <f t="shared" si="30"/>
        <v>3.4237000000000002</v>
      </c>
      <c r="O170" s="1">
        <v>0.2</v>
      </c>
      <c r="P170" s="7">
        <v>0.2</v>
      </c>
      <c r="Q170" s="7">
        <v>0.4</v>
      </c>
      <c r="R170" s="7">
        <v>0.25</v>
      </c>
      <c r="S170" s="7">
        <v>0.05</v>
      </c>
      <c r="T170" s="7">
        <v>0.1</v>
      </c>
      <c r="U170" s="7">
        <f t="shared" si="40"/>
        <v>1.0000000000000002</v>
      </c>
      <c r="V170" s="9">
        <v>10</v>
      </c>
      <c r="W170" s="8">
        <f t="shared" si="41"/>
        <v>6</v>
      </c>
      <c r="X170" s="8">
        <f t="shared" si="42"/>
        <v>0.1</v>
      </c>
      <c r="Y170" s="34">
        <f t="shared" si="31"/>
        <v>-1.0237000000000001</v>
      </c>
      <c r="Z170" s="35">
        <f>'Order Composition'!$G27</f>
        <v>0.6</v>
      </c>
      <c r="AA170" s="34">
        <f t="shared" si="32"/>
        <v>-0.61421999999999999</v>
      </c>
    </row>
    <row r="171" spans="1:27" x14ac:dyDescent="0.35">
      <c r="A171" s="1" t="str">
        <f>'Order Composition'!$B$8</f>
        <v>Indianapolis</v>
      </c>
      <c r="B171" s="2">
        <v>12</v>
      </c>
      <c r="C171" s="16" t="s">
        <v>9</v>
      </c>
      <c r="D171" s="1" t="s">
        <v>14</v>
      </c>
      <c r="E171" s="5">
        <v>4</v>
      </c>
      <c r="F171" s="33">
        <f t="shared" si="38"/>
        <v>1.0666666666666667</v>
      </c>
      <c r="G171" s="5">
        <f t="shared" si="39"/>
        <v>4.2666666666666666</v>
      </c>
      <c r="H171" s="5">
        <f>COGS!$I$8</f>
        <v>8</v>
      </c>
      <c r="I171" s="5">
        <f>COGS!C$8</f>
        <v>14.56</v>
      </c>
      <c r="J171" s="5">
        <f>COGS!D$8</f>
        <v>21.88</v>
      </c>
      <c r="K171" s="5">
        <f>COGS!E$8</f>
        <v>15.54</v>
      </c>
      <c r="L171" s="5">
        <f>COGS!F$8</f>
        <v>9.83</v>
      </c>
      <c r="M171" s="5">
        <f>COGS!G$8</f>
        <v>10.78</v>
      </c>
      <c r="N171" s="5">
        <f t="shared" si="30"/>
        <v>5.5159499999999992</v>
      </c>
      <c r="O171" s="1">
        <v>0.3</v>
      </c>
      <c r="P171" s="7">
        <v>0.2</v>
      </c>
      <c r="Q171" s="7">
        <v>0.6</v>
      </c>
      <c r="R171" s="7">
        <v>0.05</v>
      </c>
      <c r="S171" s="7">
        <v>0.05</v>
      </c>
      <c r="T171" s="7">
        <v>0.1</v>
      </c>
      <c r="U171" s="7">
        <f t="shared" si="40"/>
        <v>1.0000000000000002</v>
      </c>
      <c r="V171" s="9">
        <v>10</v>
      </c>
      <c r="W171" s="8">
        <f t="shared" si="41"/>
        <v>6</v>
      </c>
      <c r="X171" s="8">
        <f t="shared" si="42"/>
        <v>0.1</v>
      </c>
      <c r="Y171" s="34">
        <f t="shared" si="31"/>
        <v>-2.0492833333333325</v>
      </c>
      <c r="Z171" s="35">
        <f>'Order Composition'!$G28</f>
        <v>0.6</v>
      </c>
      <c r="AA171" s="34">
        <f t="shared" si="32"/>
        <v>-1.2295699999999994</v>
      </c>
    </row>
    <row r="172" spans="1:27" x14ac:dyDescent="0.35">
      <c r="A172" s="1" t="str">
        <f>'Order Composition'!$B$8</f>
        <v>Indianapolis</v>
      </c>
      <c r="B172" s="2">
        <v>13</v>
      </c>
      <c r="C172" s="16" t="s">
        <v>9</v>
      </c>
      <c r="D172" s="1" t="s">
        <v>15</v>
      </c>
      <c r="E172" s="5">
        <v>4</v>
      </c>
      <c r="F172" s="33">
        <f t="shared" si="38"/>
        <v>1.0666666666666667</v>
      </c>
      <c r="G172" s="5">
        <f t="shared" si="39"/>
        <v>4.2666666666666666</v>
      </c>
      <c r="H172" s="5">
        <f>COGS!$I$8</f>
        <v>8</v>
      </c>
      <c r="I172" s="5">
        <f>COGS!C$8</f>
        <v>14.56</v>
      </c>
      <c r="J172" s="5">
        <f>COGS!D$8</f>
        <v>21.88</v>
      </c>
      <c r="K172" s="5">
        <f>COGS!E$8</f>
        <v>15.54</v>
      </c>
      <c r="L172" s="5">
        <f>COGS!F$8</f>
        <v>9.83</v>
      </c>
      <c r="M172" s="5">
        <f>COGS!G$8</f>
        <v>10.78</v>
      </c>
      <c r="N172" s="5">
        <f t="shared" si="30"/>
        <v>5.3257499999999993</v>
      </c>
      <c r="O172" s="1">
        <v>0.3</v>
      </c>
      <c r="P172" s="7">
        <v>0.2</v>
      </c>
      <c r="Q172" s="7">
        <v>0.5</v>
      </c>
      <c r="R172" s="7">
        <v>0.15</v>
      </c>
      <c r="S172" s="7">
        <v>0.05</v>
      </c>
      <c r="T172" s="7">
        <v>0.1</v>
      </c>
      <c r="U172" s="7">
        <f t="shared" si="40"/>
        <v>1</v>
      </c>
      <c r="V172" s="9">
        <v>10</v>
      </c>
      <c r="W172" s="8">
        <f t="shared" si="41"/>
        <v>6</v>
      </c>
      <c r="X172" s="8">
        <f t="shared" si="42"/>
        <v>0.1</v>
      </c>
      <c r="Y172" s="34">
        <f t="shared" si="31"/>
        <v>-1.8590833333333328</v>
      </c>
      <c r="Z172" s="35">
        <f>'Order Composition'!$G29</f>
        <v>0.6</v>
      </c>
      <c r="AA172" s="34">
        <f t="shared" si="32"/>
        <v>-1.1154499999999996</v>
      </c>
    </row>
    <row r="173" spans="1:27" x14ac:dyDescent="0.35">
      <c r="A173" s="1" t="str">
        <f>'Order Composition'!$B$8</f>
        <v>Indianapolis</v>
      </c>
      <c r="B173" s="2">
        <v>14</v>
      </c>
      <c r="C173" s="16" t="s">
        <v>9</v>
      </c>
      <c r="D173" s="1" t="s">
        <v>16</v>
      </c>
      <c r="E173" s="5">
        <v>3</v>
      </c>
      <c r="F173" s="33">
        <f t="shared" si="38"/>
        <v>1.0666666666666667</v>
      </c>
      <c r="G173" s="5">
        <f t="shared" si="39"/>
        <v>3.2</v>
      </c>
      <c r="H173" s="5">
        <f>COGS!$I$8</f>
        <v>8</v>
      </c>
      <c r="I173" s="5">
        <f>COGS!C$8</f>
        <v>14.56</v>
      </c>
      <c r="J173" s="5">
        <f>COGS!D$8</f>
        <v>21.88</v>
      </c>
      <c r="K173" s="5">
        <f>COGS!E$8</f>
        <v>15.54</v>
      </c>
      <c r="L173" s="5">
        <f>COGS!F$8</f>
        <v>9.83</v>
      </c>
      <c r="M173" s="5">
        <f>COGS!G$8</f>
        <v>10.78</v>
      </c>
      <c r="N173" s="5">
        <f t="shared" si="30"/>
        <v>2.9360999999999997</v>
      </c>
      <c r="O173" s="1">
        <v>0.2</v>
      </c>
      <c r="P173" s="7">
        <v>0.1</v>
      </c>
      <c r="Q173" s="7">
        <v>0</v>
      </c>
      <c r="R173" s="7">
        <v>0.75</v>
      </c>
      <c r="S173" s="7">
        <v>0.05</v>
      </c>
      <c r="T173" s="7">
        <v>0.1</v>
      </c>
      <c r="U173" s="7">
        <f t="shared" si="40"/>
        <v>1</v>
      </c>
      <c r="V173" s="9">
        <v>15</v>
      </c>
      <c r="W173" s="8">
        <f t="shared" si="41"/>
        <v>4</v>
      </c>
      <c r="X173" s="8">
        <f t="shared" si="42"/>
        <v>6.6666666666666666E-2</v>
      </c>
      <c r="Y173" s="34">
        <f t="shared" si="31"/>
        <v>-0.26943333333333286</v>
      </c>
      <c r="Z173" s="35">
        <f>'Order Composition'!$G30</f>
        <v>0.6</v>
      </c>
      <c r="AA173" s="34">
        <f t="shared" si="32"/>
        <v>-0.16165999999999972</v>
      </c>
    </row>
    <row r="174" spans="1:27" x14ac:dyDescent="0.35">
      <c r="A174" s="1" t="str">
        <f>'Order Composition'!$B$8</f>
        <v>Indianapolis</v>
      </c>
      <c r="B174" s="2">
        <v>15</v>
      </c>
      <c r="C174" s="16" t="s">
        <v>9</v>
      </c>
      <c r="D174" s="1" t="s">
        <v>43</v>
      </c>
      <c r="E174" s="5">
        <v>3</v>
      </c>
      <c r="F174" s="33">
        <f t="shared" si="38"/>
        <v>1.0666666666666667</v>
      </c>
      <c r="G174" s="5">
        <f t="shared" si="39"/>
        <v>3.2</v>
      </c>
      <c r="H174" s="5">
        <f>COGS!$I$8</f>
        <v>8</v>
      </c>
      <c r="I174" s="5">
        <f>COGS!C$8</f>
        <v>14.56</v>
      </c>
      <c r="J174" s="5">
        <f>COGS!D$8</f>
        <v>21.88</v>
      </c>
      <c r="K174" s="5">
        <f>COGS!E$8</f>
        <v>15.54</v>
      </c>
      <c r="L174" s="5">
        <f>COGS!F$8</f>
        <v>9.83</v>
      </c>
      <c r="M174" s="5">
        <f>COGS!G$8</f>
        <v>10.78</v>
      </c>
      <c r="N174" s="5">
        <f t="shared" si="30"/>
        <v>2.9165000000000001</v>
      </c>
      <c r="O174" s="1">
        <v>0.2</v>
      </c>
      <c r="P174" s="7">
        <v>0.2</v>
      </c>
      <c r="Q174" s="7">
        <v>0</v>
      </c>
      <c r="R174" s="7">
        <v>0.65</v>
      </c>
      <c r="S174" s="7">
        <v>0.05</v>
      </c>
      <c r="T174" s="7">
        <v>0.1</v>
      </c>
      <c r="U174" s="7">
        <f t="shared" si="40"/>
        <v>1.0000000000000002</v>
      </c>
      <c r="V174" s="9">
        <v>15</v>
      </c>
      <c r="W174" s="8">
        <f t="shared" si="41"/>
        <v>4</v>
      </c>
      <c r="X174" s="8">
        <f t="shared" si="42"/>
        <v>6.6666666666666666E-2</v>
      </c>
      <c r="Y174" s="34">
        <f t="shared" si="31"/>
        <v>-0.24983333333333324</v>
      </c>
      <c r="Z174" s="35">
        <f>'Order Composition'!$G31</f>
        <v>0.6</v>
      </c>
      <c r="AA174" s="34">
        <f t="shared" si="32"/>
        <v>-0.14989999999999995</v>
      </c>
    </row>
    <row r="175" spans="1:27" x14ac:dyDescent="0.35">
      <c r="A175" s="1" t="str">
        <f>'Order Composition'!$B$8</f>
        <v>Indianapolis</v>
      </c>
      <c r="B175" s="2">
        <v>16</v>
      </c>
      <c r="C175" s="16" t="s">
        <v>9</v>
      </c>
      <c r="D175" s="1" t="s">
        <v>17</v>
      </c>
      <c r="E175" s="5">
        <v>5</v>
      </c>
      <c r="F175" s="33">
        <f t="shared" si="38"/>
        <v>1.0666666666666667</v>
      </c>
      <c r="G175" s="5">
        <f t="shared" si="39"/>
        <v>5.333333333333333</v>
      </c>
      <c r="H175" s="5">
        <f>COGS!$I$8</f>
        <v>8</v>
      </c>
      <c r="I175" s="5">
        <f>COGS!C$8</f>
        <v>14.56</v>
      </c>
      <c r="J175" s="5">
        <f>COGS!D$8</f>
        <v>21.88</v>
      </c>
      <c r="K175" s="5">
        <f>COGS!E$8</f>
        <v>15.54</v>
      </c>
      <c r="L175" s="5">
        <f>COGS!F$8</f>
        <v>9.83</v>
      </c>
      <c r="M175" s="5">
        <f>COGS!G$8</f>
        <v>10.78</v>
      </c>
      <c r="N175" s="5">
        <f t="shared" si="30"/>
        <v>5.1845999999999997</v>
      </c>
      <c r="O175" s="1">
        <v>0.3</v>
      </c>
      <c r="P175" s="7">
        <v>0</v>
      </c>
      <c r="Q175" s="7">
        <v>0.5</v>
      </c>
      <c r="R175" s="7">
        <v>0.2</v>
      </c>
      <c r="S175" s="7">
        <v>0</v>
      </c>
      <c r="T175" s="7">
        <v>0.3</v>
      </c>
      <c r="U175" s="7">
        <f t="shared" si="40"/>
        <v>1</v>
      </c>
      <c r="V175" s="9">
        <v>10</v>
      </c>
      <c r="W175" s="8">
        <f t="shared" si="41"/>
        <v>6</v>
      </c>
      <c r="X175" s="8">
        <f t="shared" si="42"/>
        <v>0.1</v>
      </c>
      <c r="Y175" s="34">
        <f t="shared" si="31"/>
        <v>-0.65126666666666666</v>
      </c>
      <c r="Z175" s="35">
        <f>'Order Composition'!$G32</f>
        <v>0.6</v>
      </c>
      <c r="AA175" s="34">
        <f t="shared" si="32"/>
        <v>-0.39076</v>
      </c>
    </row>
    <row r="176" spans="1:27" x14ac:dyDescent="0.35">
      <c r="A176" s="1" t="str">
        <f>'Order Composition'!$B$8</f>
        <v>Indianapolis</v>
      </c>
      <c r="B176" s="2">
        <v>17</v>
      </c>
      <c r="C176" s="16" t="s">
        <v>9</v>
      </c>
      <c r="D176" s="1" t="s">
        <v>18</v>
      </c>
      <c r="E176" s="5">
        <v>5</v>
      </c>
      <c r="F176" s="33">
        <f t="shared" si="38"/>
        <v>1.0666666666666667</v>
      </c>
      <c r="G176" s="5">
        <f t="shared" si="39"/>
        <v>5.333333333333333</v>
      </c>
      <c r="H176" s="5">
        <f>COGS!$I$8</f>
        <v>8</v>
      </c>
      <c r="I176" s="5">
        <f>COGS!C$8</f>
        <v>14.56</v>
      </c>
      <c r="J176" s="5">
        <f>COGS!D$8</f>
        <v>21.88</v>
      </c>
      <c r="K176" s="5">
        <f>COGS!E$8</f>
        <v>15.54</v>
      </c>
      <c r="L176" s="5">
        <f>COGS!F$8</f>
        <v>9.83</v>
      </c>
      <c r="M176" s="5">
        <f>COGS!G$8</f>
        <v>10.78</v>
      </c>
      <c r="N176" s="5">
        <f t="shared" si="30"/>
        <v>5.298</v>
      </c>
      <c r="O176" s="1">
        <v>0.3</v>
      </c>
      <c r="P176" s="7">
        <v>0.1</v>
      </c>
      <c r="Q176" s="7">
        <v>0.5</v>
      </c>
      <c r="R176" s="7">
        <v>0.2</v>
      </c>
      <c r="S176" s="7">
        <v>0</v>
      </c>
      <c r="T176" s="7">
        <v>0.2</v>
      </c>
      <c r="U176" s="7">
        <f t="shared" si="40"/>
        <v>1</v>
      </c>
      <c r="V176" s="9">
        <v>10</v>
      </c>
      <c r="W176" s="8">
        <f t="shared" si="41"/>
        <v>6</v>
      </c>
      <c r="X176" s="8">
        <f t="shared" si="42"/>
        <v>0.1</v>
      </c>
      <c r="Y176" s="34">
        <f t="shared" si="31"/>
        <v>-0.76466666666666705</v>
      </c>
      <c r="Z176" s="35">
        <f>'Order Composition'!$G33</f>
        <v>0.6</v>
      </c>
      <c r="AA176" s="34">
        <f t="shared" si="32"/>
        <v>-0.45880000000000021</v>
      </c>
    </row>
    <row r="177" spans="1:27" x14ac:dyDescent="0.35">
      <c r="A177" s="1" t="str">
        <f>'Order Composition'!$B$8</f>
        <v>Indianapolis</v>
      </c>
      <c r="B177" s="2">
        <v>18</v>
      </c>
      <c r="C177" s="17" t="s">
        <v>19</v>
      </c>
      <c r="D177" s="1" t="s">
        <v>20</v>
      </c>
      <c r="E177" s="5">
        <v>3</v>
      </c>
      <c r="F177" s="33">
        <f t="shared" si="38"/>
        <v>1.0666666666666667</v>
      </c>
      <c r="G177" s="5">
        <f t="shared" si="39"/>
        <v>3.2</v>
      </c>
      <c r="H177" s="5">
        <f>COGS!$I$8</f>
        <v>8</v>
      </c>
      <c r="I177" s="5">
        <f>COGS!C$8</f>
        <v>14.56</v>
      </c>
      <c r="J177" s="5">
        <f>COGS!D$8</f>
        <v>21.88</v>
      </c>
      <c r="K177" s="5">
        <f>COGS!E$8</f>
        <v>15.54</v>
      </c>
      <c r="L177" s="5">
        <f>COGS!F$8</f>
        <v>9.83</v>
      </c>
      <c r="M177" s="5">
        <f>COGS!G$8</f>
        <v>10.78</v>
      </c>
      <c r="N177" s="5">
        <f t="shared" si="30"/>
        <v>2.0874000000000001</v>
      </c>
      <c r="O177" s="1">
        <v>0.15</v>
      </c>
      <c r="P177" s="7">
        <v>0.2</v>
      </c>
      <c r="Q177" s="7">
        <v>0</v>
      </c>
      <c r="R177" s="7">
        <v>0.5</v>
      </c>
      <c r="S177" s="7">
        <v>0</v>
      </c>
      <c r="T177" s="7">
        <v>0.3</v>
      </c>
      <c r="U177" s="7">
        <f t="shared" si="40"/>
        <v>1</v>
      </c>
      <c r="V177" s="9">
        <v>20</v>
      </c>
      <c r="W177" s="8">
        <f t="shared" si="41"/>
        <v>3</v>
      </c>
      <c r="X177" s="8">
        <f t="shared" si="42"/>
        <v>0.05</v>
      </c>
      <c r="Y177" s="34">
        <f t="shared" si="31"/>
        <v>0.71260000000000001</v>
      </c>
      <c r="Z177" s="35">
        <f>'Order Composition'!$G34</f>
        <v>0.65</v>
      </c>
      <c r="AA177" s="34">
        <f t="shared" si="32"/>
        <v>0.46319000000000005</v>
      </c>
    </row>
    <row r="178" spans="1:27" x14ac:dyDescent="0.35">
      <c r="A178" s="1" t="str">
        <f>'Order Composition'!$B$8</f>
        <v>Indianapolis</v>
      </c>
      <c r="B178" s="2">
        <v>19</v>
      </c>
      <c r="C178" s="17" t="s">
        <v>19</v>
      </c>
      <c r="D178" s="1" t="s">
        <v>21</v>
      </c>
      <c r="E178" s="5">
        <v>3</v>
      </c>
      <c r="F178" s="33">
        <f t="shared" si="38"/>
        <v>1.0666666666666667</v>
      </c>
      <c r="G178" s="5">
        <f t="shared" si="39"/>
        <v>3.2</v>
      </c>
      <c r="H178" s="5">
        <f>COGS!$I$8</f>
        <v>8</v>
      </c>
      <c r="I178" s="5">
        <f>COGS!C$8</f>
        <v>14.56</v>
      </c>
      <c r="J178" s="5">
        <f>COGS!D$8</f>
        <v>21.88</v>
      </c>
      <c r="K178" s="5">
        <f>COGS!E$8</f>
        <v>15.54</v>
      </c>
      <c r="L178" s="5">
        <f>COGS!F$8</f>
        <v>9.83</v>
      </c>
      <c r="M178" s="5">
        <f>COGS!G$8</f>
        <v>10.78</v>
      </c>
      <c r="N178" s="5">
        <f t="shared" si="30"/>
        <v>2.0874000000000001</v>
      </c>
      <c r="O178" s="1">
        <v>0.15</v>
      </c>
      <c r="P178" s="7">
        <v>0.2</v>
      </c>
      <c r="Q178" s="7">
        <v>0</v>
      </c>
      <c r="R178" s="7">
        <v>0.5</v>
      </c>
      <c r="S178" s="7">
        <v>0</v>
      </c>
      <c r="T178" s="7">
        <v>0.3</v>
      </c>
      <c r="U178" s="7">
        <f t="shared" si="40"/>
        <v>1</v>
      </c>
      <c r="V178" s="9">
        <v>20</v>
      </c>
      <c r="W178" s="8">
        <f t="shared" si="41"/>
        <v>3</v>
      </c>
      <c r="X178" s="8">
        <f t="shared" si="42"/>
        <v>0.05</v>
      </c>
      <c r="Y178" s="34">
        <f t="shared" si="31"/>
        <v>0.71260000000000001</v>
      </c>
      <c r="Z178" s="35">
        <f>'Order Composition'!$G35</f>
        <v>0.65</v>
      </c>
      <c r="AA178" s="34">
        <f t="shared" si="32"/>
        <v>0.46319000000000005</v>
      </c>
    </row>
    <row r="179" spans="1:27" x14ac:dyDescent="0.35">
      <c r="A179" s="1" t="str">
        <f>'Order Composition'!$B$8</f>
        <v>Indianapolis</v>
      </c>
      <c r="B179" s="2">
        <v>20</v>
      </c>
      <c r="C179" s="17" t="s">
        <v>19</v>
      </c>
      <c r="D179" s="1" t="s">
        <v>22</v>
      </c>
      <c r="E179" s="5">
        <v>1.5</v>
      </c>
      <c r="F179" s="33">
        <f t="shared" si="38"/>
        <v>1.0666666666666667</v>
      </c>
      <c r="G179" s="5">
        <f t="shared" si="39"/>
        <v>1.6</v>
      </c>
      <c r="H179" s="5">
        <f>COGS!$I$8</f>
        <v>8</v>
      </c>
      <c r="I179" s="5">
        <f>COGS!C$8</f>
        <v>14.56</v>
      </c>
      <c r="J179" s="5">
        <f>COGS!D$8</f>
        <v>21.88</v>
      </c>
      <c r="K179" s="5">
        <f>COGS!E$8</f>
        <v>15.54</v>
      </c>
      <c r="L179" s="5">
        <f>COGS!F$8</f>
        <v>9.83</v>
      </c>
      <c r="M179" s="5">
        <f>COGS!G$8</f>
        <v>10.78</v>
      </c>
      <c r="N179" s="5">
        <f t="shared" si="30"/>
        <v>1.3916000000000002</v>
      </c>
      <c r="O179" s="1">
        <v>0.1</v>
      </c>
      <c r="P179" s="7">
        <v>0.2</v>
      </c>
      <c r="Q179" s="7">
        <v>0</v>
      </c>
      <c r="R179" s="7">
        <v>0.5</v>
      </c>
      <c r="S179" s="7">
        <v>0</v>
      </c>
      <c r="T179" s="7">
        <v>0.3</v>
      </c>
      <c r="U179" s="7">
        <f t="shared" si="40"/>
        <v>1</v>
      </c>
      <c r="V179" s="9">
        <v>60</v>
      </c>
      <c r="W179" s="8">
        <f t="shared" si="41"/>
        <v>1</v>
      </c>
      <c r="X179" s="8">
        <f t="shared" si="42"/>
        <v>1.6666666666666666E-2</v>
      </c>
      <c r="Y179" s="34">
        <f t="shared" si="31"/>
        <v>7.5066666666666587E-2</v>
      </c>
      <c r="Z179" s="35">
        <f>'Order Composition'!$G36</f>
        <v>0.65</v>
      </c>
      <c r="AA179" s="34">
        <f t="shared" si="32"/>
        <v>4.8793333333333286E-2</v>
      </c>
    </row>
    <row r="180" spans="1:27" x14ac:dyDescent="0.35">
      <c r="A180" s="1" t="str">
        <f>'Order Composition'!$B$8</f>
        <v>Indianapolis</v>
      </c>
      <c r="B180" s="2">
        <v>21</v>
      </c>
      <c r="C180" s="21" t="s">
        <v>34</v>
      </c>
      <c r="D180" s="1" t="s">
        <v>25</v>
      </c>
      <c r="E180" s="5">
        <v>1.5</v>
      </c>
      <c r="F180" s="33">
        <f t="shared" si="38"/>
        <v>1.0666666666666667</v>
      </c>
      <c r="G180" s="5">
        <f t="shared" si="39"/>
        <v>1.6</v>
      </c>
      <c r="H180" s="5">
        <f>COGS!$I$8</f>
        <v>8</v>
      </c>
      <c r="I180" s="5">
        <f>COGS!C$8</f>
        <v>14.56</v>
      </c>
      <c r="J180" s="5">
        <f>COGS!D$8</f>
        <v>21.88</v>
      </c>
      <c r="K180" s="5">
        <f>COGS!E$8</f>
        <v>15.54</v>
      </c>
      <c r="L180" s="5">
        <f>COGS!F$8</f>
        <v>9.83</v>
      </c>
      <c r="M180" s="5">
        <f>COGS!G$8</f>
        <v>10.78</v>
      </c>
      <c r="N180" s="5">
        <f t="shared" si="30"/>
        <v>1.9660000000000002</v>
      </c>
      <c r="O180" s="1">
        <v>0.2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f t="shared" si="40"/>
        <v>1</v>
      </c>
      <c r="V180" s="9">
        <v>120</v>
      </c>
      <c r="W180" s="8">
        <f t="shared" si="41"/>
        <v>0.5</v>
      </c>
      <c r="X180" s="8">
        <f t="shared" si="42"/>
        <v>8.3333333333333332E-3</v>
      </c>
      <c r="Y180" s="34">
        <f t="shared" si="31"/>
        <v>-0.43266666666666675</v>
      </c>
      <c r="Z180" s="35">
        <f>'Order Composition'!$G37</f>
        <v>0.8</v>
      </c>
      <c r="AA180" s="34">
        <f t="shared" si="32"/>
        <v>-0.3461333333333334</v>
      </c>
    </row>
    <row r="181" spans="1:27" x14ac:dyDescent="0.35">
      <c r="A181" s="1" t="str">
        <f>'Order Composition'!$B$8</f>
        <v>Indianapolis</v>
      </c>
      <c r="B181" s="2">
        <v>22</v>
      </c>
      <c r="C181" s="18" t="s">
        <v>34</v>
      </c>
      <c r="D181" s="1" t="s">
        <v>26</v>
      </c>
      <c r="E181" s="5">
        <v>1.5</v>
      </c>
      <c r="F181" s="33">
        <f t="shared" si="38"/>
        <v>1.0666666666666667</v>
      </c>
      <c r="G181" s="5">
        <f t="shared" si="39"/>
        <v>1.6</v>
      </c>
      <c r="H181" s="5">
        <f>COGS!$I$8</f>
        <v>8</v>
      </c>
      <c r="I181" s="5">
        <f>COGS!C$8</f>
        <v>14.56</v>
      </c>
      <c r="J181" s="5">
        <f>COGS!D$8</f>
        <v>21.88</v>
      </c>
      <c r="K181" s="5">
        <f>COGS!E$8</f>
        <v>15.54</v>
      </c>
      <c r="L181" s="5">
        <f>COGS!F$8</f>
        <v>9.83</v>
      </c>
      <c r="M181" s="5">
        <f>COGS!G$8</f>
        <v>10.78</v>
      </c>
      <c r="N181" s="5">
        <f t="shared" si="30"/>
        <v>1.9660000000000002</v>
      </c>
      <c r="O181" s="1">
        <v>0.2</v>
      </c>
      <c r="P181" s="7">
        <v>0</v>
      </c>
      <c r="Q181" s="7">
        <v>0</v>
      </c>
      <c r="R181" s="7">
        <v>0</v>
      </c>
      <c r="S181" s="7">
        <v>1</v>
      </c>
      <c r="T181" s="7">
        <v>0</v>
      </c>
      <c r="U181" s="7">
        <f t="shared" si="40"/>
        <v>1</v>
      </c>
      <c r="V181" s="9">
        <v>120</v>
      </c>
      <c r="W181" s="8">
        <f t="shared" si="41"/>
        <v>0.5</v>
      </c>
      <c r="X181" s="8">
        <f t="shared" si="42"/>
        <v>8.3333333333333332E-3</v>
      </c>
      <c r="Y181" s="34">
        <f t="shared" si="31"/>
        <v>-0.43266666666666675</v>
      </c>
      <c r="Z181" s="35">
        <f>'Order Composition'!$G38</f>
        <v>0.8</v>
      </c>
      <c r="AA181" s="34">
        <f t="shared" si="32"/>
        <v>-0.3461333333333334</v>
      </c>
    </row>
    <row r="182" spans="1:27" x14ac:dyDescent="0.35">
      <c r="A182" s="1" t="str">
        <f>'Order Composition'!$B$8</f>
        <v>Indianapolis</v>
      </c>
      <c r="B182" s="2">
        <v>23</v>
      </c>
      <c r="C182" s="18" t="s">
        <v>34</v>
      </c>
      <c r="D182" s="1" t="s">
        <v>27</v>
      </c>
      <c r="E182" s="5">
        <v>2</v>
      </c>
      <c r="F182" s="33">
        <f t="shared" si="38"/>
        <v>1.0666666666666667</v>
      </c>
      <c r="G182" s="5">
        <f t="shared" si="39"/>
        <v>2.1333333333333333</v>
      </c>
      <c r="H182" s="5">
        <f>COGS!$I$8</f>
        <v>8</v>
      </c>
      <c r="I182" s="5">
        <f>COGS!C$8</f>
        <v>14.56</v>
      </c>
      <c r="J182" s="5">
        <f>COGS!D$8</f>
        <v>21.88</v>
      </c>
      <c r="K182" s="5">
        <f>COGS!E$8</f>
        <v>15.54</v>
      </c>
      <c r="L182" s="5">
        <f>COGS!F$8</f>
        <v>9.83</v>
      </c>
      <c r="M182" s="5">
        <f>COGS!G$8</f>
        <v>10.78</v>
      </c>
      <c r="N182" s="5">
        <f t="shared" si="30"/>
        <v>2.1944000000000004</v>
      </c>
      <c r="O182" s="1">
        <v>0.2</v>
      </c>
      <c r="P182" s="7">
        <v>0</v>
      </c>
      <c r="Q182" s="7">
        <v>0</v>
      </c>
      <c r="R182" s="7">
        <v>0.2</v>
      </c>
      <c r="S182" s="7">
        <v>0.8</v>
      </c>
      <c r="T182" s="7">
        <v>0</v>
      </c>
      <c r="U182" s="7">
        <f t="shared" si="40"/>
        <v>1</v>
      </c>
      <c r="V182" s="9">
        <v>60</v>
      </c>
      <c r="W182" s="8">
        <f t="shared" si="41"/>
        <v>1</v>
      </c>
      <c r="X182" s="8">
        <f t="shared" si="42"/>
        <v>1.6666666666666666E-2</v>
      </c>
      <c r="Y182" s="34">
        <f t="shared" si="31"/>
        <v>-0.19440000000000038</v>
      </c>
      <c r="Z182" s="35">
        <f>'Order Composition'!$G39</f>
        <v>0.8</v>
      </c>
      <c r="AA182" s="34">
        <f t="shared" si="32"/>
        <v>-0.15552000000000032</v>
      </c>
    </row>
    <row r="183" spans="1:27" x14ac:dyDescent="0.35">
      <c r="A183" s="1" t="str">
        <f>'Order Composition'!$B$8</f>
        <v>Indianapolis</v>
      </c>
      <c r="B183" s="2">
        <v>24</v>
      </c>
      <c r="C183" s="18" t="s">
        <v>34</v>
      </c>
      <c r="D183" s="1" t="s">
        <v>28</v>
      </c>
      <c r="E183" s="5">
        <v>2</v>
      </c>
      <c r="F183" s="33">
        <f t="shared" si="38"/>
        <v>1.0666666666666667</v>
      </c>
      <c r="G183" s="5">
        <f t="shared" si="39"/>
        <v>2.1333333333333333</v>
      </c>
      <c r="H183" s="5">
        <f>COGS!$I$8</f>
        <v>8</v>
      </c>
      <c r="I183" s="5">
        <f>COGS!C$8</f>
        <v>14.56</v>
      </c>
      <c r="J183" s="5">
        <f>COGS!D$8</f>
        <v>21.88</v>
      </c>
      <c r="K183" s="5">
        <f>COGS!E$8</f>
        <v>15.54</v>
      </c>
      <c r="L183" s="5">
        <f>COGS!F$8</f>
        <v>9.83</v>
      </c>
      <c r="M183" s="5">
        <f>COGS!G$8</f>
        <v>10.78</v>
      </c>
      <c r="N183" s="5">
        <f t="shared" si="30"/>
        <v>2.1944000000000004</v>
      </c>
      <c r="O183" s="1">
        <v>0.2</v>
      </c>
      <c r="P183" s="7">
        <v>0</v>
      </c>
      <c r="Q183" s="7">
        <v>0</v>
      </c>
      <c r="R183" s="7">
        <v>0.2</v>
      </c>
      <c r="S183" s="7">
        <v>0.8</v>
      </c>
      <c r="T183" s="7">
        <v>0</v>
      </c>
      <c r="U183" s="7">
        <f t="shared" si="40"/>
        <v>1</v>
      </c>
      <c r="V183" s="9">
        <v>60</v>
      </c>
      <c r="W183" s="8">
        <f t="shared" si="41"/>
        <v>1</v>
      </c>
      <c r="X183" s="8">
        <f t="shared" si="42"/>
        <v>1.6666666666666666E-2</v>
      </c>
      <c r="Y183" s="34">
        <f t="shared" si="31"/>
        <v>-0.19440000000000038</v>
      </c>
      <c r="Z183" s="35">
        <f>'Order Composition'!$G40</f>
        <v>0.8</v>
      </c>
      <c r="AA183" s="34">
        <f t="shared" si="32"/>
        <v>-0.15552000000000032</v>
      </c>
    </row>
    <row r="184" spans="1:27" x14ac:dyDescent="0.35">
      <c r="A184" s="1" t="str">
        <f>'Order Composition'!$B$8</f>
        <v>Indianapolis</v>
      </c>
      <c r="B184" s="2">
        <v>25</v>
      </c>
      <c r="C184" s="18" t="s">
        <v>34</v>
      </c>
      <c r="D184" s="1" t="s">
        <v>29</v>
      </c>
      <c r="E184" s="5">
        <v>1.5</v>
      </c>
      <c r="F184" s="33">
        <f t="shared" si="38"/>
        <v>1.0666666666666667</v>
      </c>
      <c r="G184" s="5">
        <f t="shared" si="39"/>
        <v>1.6</v>
      </c>
      <c r="H184" s="5">
        <f>COGS!$I$8</f>
        <v>8</v>
      </c>
      <c r="I184" s="5">
        <f>COGS!C$8</f>
        <v>14.56</v>
      </c>
      <c r="J184" s="5">
        <f>COGS!D$8</f>
        <v>21.88</v>
      </c>
      <c r="K184" s="5">
        <f>COGS!E$8</f>
        <v>15.54</v>
      </c>
      <c r="L184" s="5">
        <f>COGS!F$8</f>
        <v>9.83</v>
      </c>
      <c r="M184" s="5">
        <f>COGS!G$8</f>
        <v>10.78</v>
      </c>
      <c r="N184" s="5">
        <f t="shared" si="30"/>
        <v>1.9660000000000002</v>
      </c>
      <c r="O184" s="1">
        <v>0.2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s="7">
        <f t="shared" si="40"/>
        <v>1</v>
      </c>
      <c r="V184" s="9">
        <v>40</v>
      </c>
      <c r="W184" s="8">
        <f t="shared" si="41"/>
        <v>1.5</v>
      </c>
      <c r="X184" s="8">
        <f t="shared" si="42"/>
        <v>2.5000000000000001E-2</v>
      </c>
      <c r="Y184" s="34">
        <f t="shared" si="31"/>
        <v>-0.56600000000000006</v>
      </c>
      <c r="Z184" s="35">
        <f>'Order Composition'!$G41</f>
        <v>0.8</v>
      </c>
      <c r="AA184" s="34">
        <f t="shared" si="32"/>
        <v>-0.45280000000000009</v>
      </c>
    </row>
    <row r="185" spans="1:27" x14ac:dyDescent="0.35">
      <c r="A185" s="1" t="str">
        <f>'Order Composition'!$B$8</f>
        <v>Indianapolis</v>
      </c>
      <c r="B185" s="2">
        <v>26</v>
      </c>
      <c r="C185" s="28" t="s">
        <v>34</v>
      </c>
      <c r="D185" s="1" t="s">
        <v>30</v>
      </c>
      <c r="E185" s="5">
        <v>1.5</v>
      </c>
      <c r="F185" s="33">
        <f t="shared" si="38"/>
        <v>1.0666666666666667</v>
      </c>
      <c r="G185" s="5">
        <f t="shared" si="39"/>
        <v>1.6</v>
      </c>
      <c r="H185" s="5">
        <f>COGS!$I$8</f>
        <v>8</v>
      </c>
      <c r="I185" s="5">
        <f>COGS!C$8</f>
        <v>14.56</v>
      </c>
      <c r="J185" s="5">
        <f>COGS!D$8</f>
        <v>21.88</v>
      </c>
      <c r="K185" s="5">
        <f>COGS!E$8</f>
        <v>15.54</v>
      </c>
      <c r="L185" s="5">
        <f>COGS!F$8</f>
        <v>9.83</v>
      </c>
      <c r="M185" s="5">
        <f>COGS!G$8</f>
        <v>10.78</v>
      </c>
      <c r="N185" s="5">
        <f t="shared" si="30"/>
        <v>2.0802</v>
      </c>
      <c r="O185" s="1">
        <v>0.2</v>
      </c>
      <c r="P185" s="7">
        <v>0</v>
      </c>
      <c r="Q185" s="7">
        <v>0</v>
      </c>
      <c r="R185" s="7">
        <v>0.1</v>
      </c>
      <c r="S185" s="7">
        <v>0.9</v>
      </c>
      <c r="T185" s="7">
        <v>0</v>
      </c>
      <c r="U185" s="7">
        <f t="shared" si="40"/>
        <v>1</v>
      </c>
      <c r="V185" s="9">
        <v>40</v>
      </c>
      <c r="W185" s="8">
        <f t="shared" si="41"/>
        <v>1.5</v>
      </c>
      <c r="X185" s="8">
        <f t="shared" si="42"/>
        <v>2.5000000000000001E-2</v>
      </c>
      <c r="Y185" s="34">
        <f t="shared" si="31"/>
        <v>-0.68019999999999992</v>
      </c>
      <c r="Z185" s="35">
        <f>'Order Composition'!$G42</f>
        <v>0.8</v>
      </c>
      <c r="AA185" s="34">
        <f t="shared" si="32"/>
        <v>-0.54415999999999998</v>
      </c>
    </row>
    <row r="186" spans="1:27" x14ac:dyDescent="0.35">
      <c r="A186" s="1" t="str">
        <f>'Order Composition'!$B$9</f>
        <v>Birmingham</v>
      </c>
      <c r="B186" s="2">
        <v>1</v>
      </c>
      <c r="C186" s="15" t="s">
        <v>3</v>
      </c>
      <c r="D186" s="1" t="s">
        <v>4</v>
      </c>
      <c r="E186" s="5">
        <v>3</v>
      </c>
      <c r="F186" s="33">
        <f t="shared" si="38"/>
        <v>1.3333333333333335</v>
      </c>
      <c r="G186" s="5">
        <f>E186*F186</f>
        <v>4</v>
      </c>
      <c r="H186" s="5">
        <f>COGS!$I$9</f>
        <v>10</v>
      </c>
      <c r="I186" s="5">
        <f>COGS!C$9</f>
        <v>14.2</v>
      </c>
      <c r="J186" s="5">
        <f>COGS!D$9</f>
        <v>19.510000000000002</v>
      </c>
      <c r="K186" s="5">
        <f>COGS!E$9</f>
        <v>15.24</v>
      </c>
      <c r="L186" s="5">
        <f>COGS!F$9</f>
        <v>9.5</v>
      </c>
      <c r="M186" s="5">
        <f>COGS!G$9</f>
        <v>9.01</v>
      </c>
      <c r="N186" s="5">
        <f t="shared" si="30"/>
        <v>2.9234000000000004</v>
      </c>
      <c r="O186" s="1">
        <v>0.2</v>
      </c>
      <c r="P186" s="7">
        <v>0</v>
      </c>
      <c r="Q186" s="7">
        <v>0</v>
      </c>
      <c r="R186" s="7">
        <v>0.9</v>
      </c>
      <c r="S186" s="7">
        <v>0</v>
      </c>
      <c r="T186" s="7">
        <v>0.1</v>
      </c>
      <c r="U186" s="7">
        <f>SUM(P186:T186)</f>
        <v>1</v>
      </c>
      <c r="V186" s="9">
        <v>20</v>
      </c>
      <c r="W186" s="8">
        <f>60/V186</f>
        <v>3</v>
      </c>
      <c r="X186" s="8">
        <f>W186/60</f>
        <v>0.05</v>
      </c>
      <c r="Y186" s="34">
        <f t="shared" si="31"/>
        <v>0.57659999999999956</v>
      </c>
      <c r="Z186" s="35">
        <f>'Order Composition'!$H17</f>
        <v>0.2</v>
      </c>
      <c r="AA186" s="34">
        <f t="shared" si="32"/>
        <v>0.11531999999999992</v>
      </c>
    </row>
    <row r="187" spans="1:27" x14ac:dyDescent="0.35">
      <c r="A187" s="1" t="str">
        <f>'Order Composition'!$B$9</f>
        <v>Birmingham</v>
      </c>
      <c r="B187" s="2">
        <v>2</v>
      </c>
      <c r="C187" s="15" t="s">
        <v>3</v>
      </c>
      <c r="D187" s="1" t="s">
        <v>5</v>
      </c>
      <c r="E187" s="5">
        <v>3</v>
      </c>
      <c r="F187" s="33">
        <f t="shared" si="38"/>
        <v>1.3333333333333335</v>
      </c>
      <c r="G187" s="5">
        <f t="shared" ref="G187:G211" si="43">E187*F187</f>
        <v>4</v>
      </c>
      <c r="H187" s="5">
        <f>COGS!$I$9</f>
        <v>10</v>
      </c>
      <c r="I187" s="5">
        <f>COGS!C$9</f>
        <v>14.2</v>
      </c>
      <c r="J187" s="5">
        <f>COGS!D$9</f>
        <v>19.510000000000002</v>
      </c>
      <c r="K187" s="5">
        <f>COGS!E$9</f>
        <v>15.24</v>
      </c>
      <c r="L187" s="5">
        <f>COGS!F$9</f>
        <v>9.5</v>
      </c>
      <c r="M187" s="5">
        <f>COGS!G$9</f>
        <v>9.01</v>
      </c>
      <c r="N187" s="5">
        <f t="shared" si="30"/>
        <v>3.0942000000000003</v>
      </c>
      <c r="O187" s="1">
        <v>0.2</v>
      </c>
      <c r="P187" s="7">
        <v>0</v>
      </c>
      <c r="Q187" s="7">
        <v>0.2</v>
      </c>
      <c r="R187" s="7">
        <v>0.7</v>
      </c>
      <c r="S187" s="7">
        <v>0</v>
      </c>
      <c r="T187" s="7">
        <v>0.1</v>
      </c>
      <c r="U187" s="7">
        <f t="shared" ref="U187:U211" si="44">SUM(P187:T187)</f>
        <v>0.99999999999999989</v>
      </c>
      <c r="V187" s="9">
        <v>20</v>
      </c>
      <c r="W187" s="8">
        <f t="shared" ref="W187:W211" si="45">60/V187</f>
        <v>3</v>
      </c>
      <c r="X187" s="8">
        <f t="shared" ref="X187:X211" si="46">W187/60</f>
        <v>0.05</v>
      </c>
      <c r="Y187" s="34">
        <f t="shared" si="31"/>
        <v>0.40579999999999972</v>
      </c>
      <c r="Z187" s="35">
        <f>'Order Composition'!$H18</f>
        <v>0.2</v>
      </c>
      <c r="AA187" s="34">
        <f t="shared" si="32"/>
        <v>8.1159999999999954E-2</v>
      </c>
    </row>
    <row r="188" spans="1:27" x14ac:dyDescent="0.35">
      <c r="A188" s="1" t="str">
        <f>'Order Composition'!$B$9</f>
        <v>Birmingham</v>
      </c>
      <c r="B188" s="2">
        <v>3</v>
      </c>
      <c r="C188" s="15" t="s">
        <v>3</v>
      </c>
      <c r="D188" s="1" t="s">
        <v>6</v>
      </c>
      <c r="E188" s="5">
        <v>3</v>
      </c>
      <c r="F188" s="33">
        <f t="shared" si="38"/>
        <v>1.3333333333333335</v>
      </c>
      <c r="G188" s="5">
        <f t="shared" si="43"/>
        <v>4</v>
      </c>
      <c r="H188" s="5">
        <f>COGS!$I$9</f>
        <v>10</v>
      </c>
      <c r="I188" s="5">
        <f>COGS!C$9</f>
        <v>14.2</v>
      </c>
      <c r="J188" s="5">
        <f>COGS!D$9</f>
        <v>19.510000000000002</v>
      </c>
      <c r="K188" s="5">
        <f>COGS!E$9</f>
        <v>15.24</v>
      </c>
      <c r="L188" s="5">
        <f>COGS!F$9</f>
        <v>9.5</v>
      </c>
      <c r="M188" s="5">
        <f>COGS!G$9</f>
        <v>9.01</v>
      </c>
      <c r="N188" s="5">
        <f t="shared" si="30"/>
        <v>3.3504000000000005</v>
      </c>
      <c r="O188" s="1">
        <v>0.2</v>
      </c>
      <c r="P188" s="7">
        <v>0</v>
      </c>
      <c r="Q188" s="7">
        <v>0.5</v>
      </c>
      <c r="R188" s="7">
        <v>0.4</v>
      </c>
      <c r="S188" s="7">
        <v>0</v>
      </c>
      <c r="T188" s="7">
        <v>0.1</v>
      </c>
      <c r="U188" s="7">
        <f t="shared" si="44"/>
        <v>1</v>
      </c>
      <c r="V188" s="9">
        <v>20</v>
      </c>
      <c r="W188" s="8">
        <f t="shared" si="45"/>
        <v>3</v>
      </c>
      <c r="X188" s="8">
        <f t="shared" si="46"/>
        <v>0.05</v>
      </c>
      <c r="Y188" s="34">
        <f t="shared" si="31"/>
        <v>0.14959999999999951</v>
      </c>
      <c r="Z188" s="35">
        <f>'Order Composition'!$H19</f>
        <v>0.2</v>
      </c>
      <c r="AA188" s="34">
        <f t="shared" si="32"/>
        <v>2.9919999999999905E-2</v>
      </c>
    </row>
    <row r="189" spans="1:27" x14ac:dyDescent="0.35">
      <c r="A189" s="1" t="str">
        <f>'Order Composition'!$B$9</f>
        <v>Birmingham</v>
      </c>
      <c r="B189" s="2">
        <v>4</v>
      </c>
      <c r="C189" s="15" t="s">
        <v>3</v>
      </c>
      <c r="D189" s="1" t="s">
        <v>7</v>
      </c>
      <c r="E189" s="5">
        <v>2</v>
      </c>
      <c r="F189" s="33">
        <f t="shared" si="38"/>
        <v>1.3333333333333335</v>
      </c>
      <c r="G189" s="5">
        <f t="shared" si="43"/>
        <v>2.666666666666667</v>
      </c>
      <c r="H189" s="5">
        <f>COGS!$I$9</f>
        <v>10</v>
      </c>
      <c r="I189" s="5">
        <f>COGS!C$9</f>
        <v>14.2</v>
      </c>
      <c r="J189" s="5">
        <f>COGS!D$9</f>
        <v>19.510000000000002</v>
      </c>
      <c r="K189" s="5">
        <f>COGS!E$9</f>
        <v>15.24</v>
      </c>
      <c r="L189" s="5">
        <f>COGS!F$9</f>
        <v>9.5</v>
      </c>
      <c r="M189" s="5">
        <f>COGS!G$9</f>
        <v>9.01</v>
      </c>
      <c r="N189" s="5">
        <f t="shared" si="30"/>
        <v>2.4140000000000001</v>
      </c>
      <c r="O189" s="1">
        <v>0.2</v>
      </c>
      <c r="P189" s="7">
        <v>0.1</v>
      </c>
      <c r="Q189" s="7">
        <v>0</v>
      </c>
      <c r="R189" s="7">
        <v>0.4</v>
      </c>
      <c r="S189" s="7">
        <v>0.1</v>
      </c>
      <c r="T189" s="7">
        <v>0.4</v>
      </c>
      <c r="U189" s="7">
        <f t="shared" si="44"/>
        <v>1</v>
      </c>
      <c r="V189" s="9">
        <v>60</v>
      </c>
      <c r="W189" s="8">
        <f t="shared" si="45"/>
        <v>1</v>
      </c>
      <c r="X189" s="8">
        <f t="shared" si="46"/>
        <v>1.6666666666666666E-2</v>
      </c>
      <c r="Y189" s="34">
        <f t="shared" si="31"/>
        <v>8.600000000000016E-2</v>
      </c>
      <c r="Z189" s="35">
        <f>'Order Composition'!$H20</f>
        <v>0.2</v>
      </c>
      <c r="AA189" s="34">
        <f t="shared" si="32"/>
        <v>1.7200000000000031E-2</v>
      </c>
    </row>
    <row r="190" spans="1:27" x14ac:dyDescent="0.35">
      <c r="A190" s="1" t="str">
        <f>'Order Composition'!$B$9</f>
        <v>Birmingham</v>
      </c>
      <c r="B190" s="2">
        <v>5</v>
      </c>
      <c r="C190" s="15" t="s">
        <v>3</v>
      </c>
      <c r="D190" s="1" t="s">
        <v>8</v>
      </c>
      <c r="E190" s="5">
        <v>2</v>
      </c>
      <c r="F190" s="33">
        <f t="shared" si="38"/>
        <v>1.3333333333333335</v>
      </c>
      <c r="G190" s="5">
        <f t="shared" si="43"/>
        <v>2.666666666666667</v>
      </c>
      <c r="H190" s="5">
        <f>COGS!$I$9</f>
        <v>10</v>
      </c>
      <c r="I190" s="5">
        <f>COGS!C$9</f>
        <v>14.2</v>
      </c>
      <c r="J190" s="5">
        <f>COGS!D$9</f>
        <v>19.510000000000002</v>
      </c>
      <c r="K190" s="5">
        <f>COGS!E$9</f>
        <v>15.24</v>
      </c>
      <c r="L190" s="5">
        <f>COGS!F$9</f>
        <v>9.5</v>
      </c>
      <c r="M190" s="5">
        <f>COGS!G$9</f>
        <v>9.01</v>
      </c>
      <c r="N190" s="5">
        <f t="shared" si="30"/>
        <v>2.7094000000000005</v>
      </c>
      <c r="O190" s="1">
        <v>0.2</v>
      </c>
      <c r="P190" s="7">
        <v>0.1</v>
      </c>
      <c r="Q190" s="7">
        <v>0.2</v>
      </c>
      <c r="R190" s="7">
        <v>0.3</v>
      </c>
      <c r="S190" s="7">
        <v>0.1</v>
      </c>
      <c r="T190" s="7">
        <v>0.3</v>
      </c>
      <c r="U190" s="7">
        <f t="shared" si="44"/>
        <v>1</v>
      </c>
      <c r="V190" s="9">
        <v>60</v>
      </c>
      <c r="W190" s="8">
        <f t="shared" si="45"/>
        <v>1</v>
      </c>
      <c r="X190" s="8">
        <f t="shared" si="46"/>
        <v>1.6666666666666666E-2</v>
      </c>
      <c r="Y190" s="34">
        <f t="shared" si="31"/>
        <v>-0.20940000000000017</v>
      </c>
      <c r="Z190" s="35">
        <f>'Order Composition'!$H21</f>
        <v>0.2</v>
      </c>
      <c r="AA190" s="34">
        <f t="shared" si="32"/>
        <v>-4.1880000000000035E-2</v>
      </c>
    </row>
    <row r="191" spans="1:27" x14ac:dyDescent="0.35">
      <c r="A191" s="1" t="str">
        <f>'Order Composition'!$B$9</f>
        <v>Birmingham</v>
      </c>
      <c r="B191" s="2">
        <v>6</v>
      </c>
      <c r="C191" s="15" t="s">
        <v>3</v>
      </c>
      <c r="D191" s="1" t="s">
        <v>23</v>
      </c>
      <c r="E191" s="5">
        <v>1</v>
      </c>
      <c r="F191" s="33">
        <f t="shared" si="38"/>
        <v>1.3333333333333335</v>
      </c>
      <c r="G191" s="5">
        <f t="shared" si="43"/>
        <v>1.3333333333333335</v>
      </c>
      <c r="H191" s="5">
        <f>COGS!$I$9</f>
        <v>10</v>
      </c>
      <c r="I191" s="5">
        <f>COGS!C$9</f>
        <v>14.2</v>
      </c>
      <c r="J191" s="5">
        <f>COGS!D$9</f>
        <v>19.510000000000002</v>
      </c>
      <c r="K191" s="5">
        <f>COGS!E$9</f>
        <v>15.24</v>
      </c>
      <c r="L191" s="5">
        <f>COGS!F$9</f>
        <v>9.5</v>
      </c>
      <c r="M191" s="5">
        <f>COGS!G$9</f>
        <v>9.01</v>
      </c>
      <c r="N191" s="5">
        <f t="shared" si="30"/>
        <v>1.4226000000000001</v>
      </c>
      <c r="O191" s="1">
        <v>0.1</v>
      </c>
      <c r="P191" s="7">
        <v>0.1</v>
      </c>
      <c r="Q191" s="7">
        <v>0</v>
      </c>
      <c r="R191" s="7">
        <v>0.75</v>
      </c>
      <c r="S191" s="7">
        <v>0.05</v>
      </c>
      <c r="T191" s="7">
        <v>0.1</v>
      </c>
      <c r="U191" s="7">
        <f t="shared" si="44"/>
        <v>1</v>
      </c>
      <c r="V191" s="9">
        <v>30</v>
      </c>
      <c r="W191" s="8">
        <f t="shared" si="45"/>
        <v>2</v>
      </c>
      <c r="X191" s="8">
        <f t="shared" si="46"/>
        <v>3.3333333333333333E-2</v>
      </c>
      <c r="Y191" s="34">
        <f t="shared" si="31"/>
        <v>-0.42259999999999992</v>
      </c>
      <c r="Z191" s="35">
        <f>'Order Composition'!$H22</f>
        <v>0.2</v>
      </c>
      <c r="AA191" s="34">
        <f t="shared" si="32"/>
        <v>-8.4519999999999984E-2</v>
      </c>
    </row>
    <row r="192" spans="1:27" x14ac:dyDescent="0.35">
      <c r="A192" s="1" t="str">
        <f>'Order Composition'!$B$9</f>
        <v>Birmingham</v>
      </c>
      <c r="B192" s="2">
        <v>7</v>
      </c>
      <c r="C192" s="15" t="s">
        <v>3</v>
      </c>
      <c r="D192" s="1" t="s">
        <v>24</v>
      </c>
      <c r="E192" s="5">
        <v>1</v>
      </c>
      <c r="F192" s="33">
        <f t="shared" si="38"/>
        <v>1.3333333333333335</v>
      </c>
      <c r="G192" s="5">
        <f t="shared" si="43"/>
        <v>1.3333333333333335</v>
      </c>
      <c r="H192" s="5">
        <f>COGS!$I$9</f>
        <v>10</v>
      </c>
      <c r="I192" s="5">
        <f>COGS!C$9</f>
        <v>14.2</v>
      </c>
      <c r="J192" s="5">
        <f>COGS!D$9</f>
        <v>19.510000000000002</v>
      </c>
      <c r="K192" s="5">
        <f>COGS!E$9</f>
        <v>15.24</v>
      </c>
      <c r="L192" s="5">
        <f>COGS!F$9</f>
        <v>9.5</v>
      </c>
      <c r="M192" s="5">
        <f>COGS!G$9</f>
        <v>9.01</v>
      </c>
      <c r="N192" s="5">
        <f t="shared" si="30"/>
        <v>1.6361000000000001</v>
      </c>
      <c r="O192" s="1">
        <v>0.1</v>
      </c>
      <c r="P192" s="7">
        <v>0.1</v>
      </c>
      <c r="Q192" s="7">
        <v>0.5</v>
      </c>
      <c r="R192" s="7">
        <v>0.25</v>
      </c>
      <c r="S192" s="7">
        <v>0.05</v>
      </c>
      <c r="T192" s="7">
        <v>0.1</v>
      </c>
      <c r="U192" s="7">
        <f t="shared" si="44"/>
        <v>1</v>
      </c>
      <c r="V192" s="9">
        <v>30</v>
      </c>
      <c r="W192" s="8">
        <f t="shared" si="45"/>
        <v>2</v>
      </c>
      <c r="X192" s="8">
        <f t="shared" si="46"/>
        <v>3.3333333333333333E-2</v>
      </c>
      <c r="Y192" s="34">
        <f t="shared" si="31"/>
        <v>-0.63609999999999989</v>
      </c>
      <c r="Z192" s="35">
        <f>'Order Composition'!$H23</f>
        <v>0.2</v>
      </c>
      <c r="AA192" s="34">
        <f t="shared" si="32"/>
        <v>-0.12721999999999997</v>
      </c>
    </row>
    <row r="193" spans="1:27" x14ac:dyDescent="0.35">
      <c r="A193" s="1" t="str">
        <f>'Order Composition'!$B$9</f>
        <v>Birmingham</v>
      </c>
      <c r="B193" s="2">
        <v>8</v>
      </c>
      <c r="C193" s="16" t="s">
        <v>9</v>
      </c>
      <c r="D193" s="1" t="s">
        <v>10</v>
      </c>
      <c r="E193" s="5">
        <v>3</v>
      </c>
      <c r="F193" s="33">
        <f t="shared" si="38"/>
        <v>1.3333333333333335</v>
      </c>
      <c r="G193" s="5">
        <f t="shared" si="43"/>
        <v>4</v>
      </c>
      <c r="H193" s="5">
        <f>COGS!$I$9</f>
        <v>10</v>
      </c>
      <c r="I193" s="5">
        <f>COGS!C$9</f>
        <v>14.2</v>
      </c>
      <c r="J193" s="5">
        <f>COGS!D$9</f>
        <v>19.510000000000002</v>
      </c>
      <c r="K193" s="5">
        <f>COGS!E$9</f>
        <v>15.24</v>
      </c>
      <c r="L193" s="5">
        <f>COGS!F$9</f>
        <v>9.5</v>
      </c>
      <c r="M193" s="5">
        <f>COGS!G$9</f>
        <v>9.01</v>
      </c>
      <c r="N193" s="5">
        <f t="shared" si="30"/>
        <v>2.8452000000000002</v>
      </c>
      <c r="O193" s="1">
        <v>0.2</v>
      </c>
      <c r="P193" s="7">
        <v>0.1</v>
      </c>
      <c r="Q193" s="7">
        <v>0</v>
      </c>
      <c r="R193" s="7">
        <v>0.75</v>
      </c>
      <c r="S193" s="7">
        <v>0.05</v>
      </c>
      <c r="T193" s="7">
        <v>0.1</v>
      </c>
      <c r="U193" s="7">
        <f t="shared" si="44"/>
        <v>1</v>
      </c>
      <c r="V193" s="9">
        <v>15</v>
      </c>
      <c r="W193" s="8">
        <f t="shared" si="45"/>
        <v>4</v>
      </c>
      <c r="X193" s="8">
        <f t="shared" si="46"/>
        <v>6.6666666666666666E-2</v>
      </c>
      <c r="Y193" s="34">
        <f t="shared" si="31"/>
        <v>0.4881333333333332</v>
      </c>
      <c r="Z193" s="35">
        <f>'Order Composition'!$H24</f>
        <v>0.65</v>
      </c>
      <c r="AA193" s="34">
        <f t="shared" si="32"/>
        <v>0.31728666666666661</v>
      </c>
    </row>
    <row r="194" spans="1:27" x14ac:dyDescent="0.35">
      <c r="A194" s="1" t="str">
        <f>'Order Composition'!$B$9</f>
        <v>Birmingham</v>
      </c>
      <c r="B194" s="2">
        <v>9</v>
      </c>
      <c r="C194" s="16" t="s">
        <v>9</v>
      </c>
      <c r="D194" s="1" t="s">
        <v>11</v>
      </c>
      <c r="E194" s="5">
        <v>3</v>
      </c>
      <c r="F194" s="33">
        <f t="shared" si="38"/>
        <v>1.3333333333333335</v>
      </c>
      <c r="G194" s="5">
        <f t="shared" si="43"/>
        <v>4</v>
      </c>
      <c r="H194" s="5">
        <f>COGS!$I$9</f>
        <v>10</v>
      </c>
      <c r="I194" s="5">
        <f>COGS!C$9</f>
        <v>14.2</v>
      </c>
      <c r="J194" s="5">
        <f>COGS!D$9</f>
        <v>19.510000000000002</v>
      </c>
      <c r="K194" s="5">
        <f>COGS!E$9</f>
        <v>15.24</v>
      </c>
      <c r="L194" s="5">
        <f>COGS!F$9</f>
        <v>9.5</v>
      </c>
      <c r="M194" s="5">
        <f>COGS!G$9</f>
        <v>9.01</v>
      </c>
      <c r="N194" s="5">
        <f t="shared" si="30"/>
        <v>4.2054</v>
      </c>
      <c r="O194" s="1">
        <v>0.3</v>
      </c>
      <c r="P194" s="7">
        <v>0.3</v>
      </c>
      <c r="Q194" s="7">
        <v>0</v>
      </c>
      <c r="R194" s="7">
        <v>0.55000000000000004</v>
      </c>
      <c r="S194" s="7">
        <v>0.05</v>
      </c>
      <c r="T194" s="7">
        <v>0.1</v>
      </c>
      <c r="U194" s="7">
        <f t="shared" si="44"/>
        <v>1.0000000000000002</v>
      </c>
      <c r="V194" s="9">
        <v>15</v>
      </c>
      <c r="W194" s="8">
        <f t="shared" si="45"/>
        <v>4</v>
      </c>
      <c r="X194" s="8">
        <f t="shared" si="46"/>
        <v>6.6666666666666666E-2</v>
      </c>
      <c r="Y194" s="34">
        <f t="shared" si="31"/>
        <v>-0.87206666666666666</v>
      </c>
      <c r="Z194" s="35">
        <f>'Order Composition'!$H25</f>
        <v>0.65</v>
      </c>
      <c r="AA194" s="34">
        <f t="shared" si="32"/>
        <v>-0.56684333333333337</v>
      </c>
    </row>
    <row r="195" spans="1:27" x14ac:dyDescent="0.35">
      <c r="A195" s="1" t="str">
        <f>'Order Composition'!$B$9</f>
        <v>Birmingham</v>
      </c>
      <c r="B195" s="2">
        <v>10</v>
      </c>
      <c r="C195" s="16" t="s">
        <v>9</v>
      </c>
      <c r="D195" s="1" t="s">
        <v>12</v>
      </c>
      <c r="E195" s="5">
        <v>3</v>
      </c>
      <c r="F195" s="33">
        <f t="shared" si="38"/>
        <v>1.3333333333333335</v>
      </c>
      <c r="G195" s="5">
        <f t="shared" si="43"/>
        <v>4</v>
      </c>
      <c r="H195" s="5">
        <f>COGS!$I$9</f>
        <v>10</v>
      </c>
      <c r="I195" s="5">
        <f>COGS!C$9</f>
        <v>14.2</v>
      </c>
      <c r="J195" s="5">
        <f>COGS!D$9</f>
        <v>19.510000000000002</v>
      </c>
      <c r="K195" s="5">
        <f>COGS!E$9</f>
        <v>15.24</v>
      </c>
      <c r="L195" s="5">
        <f>COGS!F$9</f>
        <v>9.5</v>
      </c>
      <c r="M195" s="5">
        <f>COGS!G$9</f>
        <v>9.01</v>
      </c>
      <c r="N195" s="5">
        <f t="shared" si="30"/>
        <v>4.58805</v>
      </c>
      <c r="O195" s="1">
        <v>0.3</v>
      </c>
      <c r="P195" s="7">
        <v>0.1</v>
      </c>
      <c r="Q195" s="7">
        <v>0.25</v>
      </c>
      <c r="R195" s="7">
        <v>0.5</v>
      </c>
      <c r="S195" s="7">
        <v>0.05</v>
      </c>
      <c r="T195" s="7">
        <v>0.1</v>
      </c>
      <c r="U195" s="7">
        <f t="shared" si="44"/>
        <v>1</v>
      </c>
      <c r="V195" s="9">
        <v>15</v>
      </c>
      <c r="W195" s="8">
        <f t="shared" si="45"/>
        <v>4</v>
      </c>
      <c r="X195" s="8">
        <f t="shared" si="46"/>
        <v>6.6666666666666666E-2</v>
      </c>
      <c r="Y195" s="34">
        <f t="shared" si="31"/>
        <v>-1.2547166666666665</v>
      </c>
      <c r="Z195" s="35">
        <f>'Order Composition'!$H26</f>
        <v>0.65</v>
      </c>
      <c r="AA195" s="34">
        <f t="shared" si="32"/>
        <v>-0.81556583333333321</v>
      </c>
    </row>
    <row r="196" spans="1:27" x14ac:dyDescent="0.35">
      <c r="A196" s="1" t="str">
        <f>'Order Composition'!$B$9</f>
        <v>Birmingham</v>
      </c>
      <c r="B196" s="2">
        <v>11</v>
      </c>
      <c r="C196" s="16" t="s">
        <v>9</v>
      </c>
      <c r="D196" s="1" t="s">
        <v>13</v>
      </c>
      <c r="E196" s="5">
        <v>3</v>
      </c>
      <c r="F196" s="33">
        <f t="shared" si="38"/>
        <v>1.3333333333333335</v>
      </c>
      <c r="G196" s="5">
        <f t="shared" si="43"/>
        <v>4</v>
      </c>
      <c r="H196" s="5">
        <f>COGS!$I$9</f>
        <v>10</v>
      </c>
      <c r="I196" s="5">
        <f>COGS!C$9</f>
        <v>14.2</v>
      </c>
      <c r="J196" s="5">
        <f>COGS!D$9</f>
        <v>19.510000000000002</v>
      </c>
      <c r="K196" s="5">
        <f>COGS!E$9</f>
        <v>15.24</v>
      </c>
      <c r="L196" s="5">
        <f>COGS!F$9</f>
        <v>9.5</v>
      </c>
      <c r="M196" s="5">
        <f>COGS!G$9</f>
        <v>9.01</v>
      </c>
      <c r="N196" s="5">
        <f t="shared" si="30"/>
        <v>3.1660000000000004</v>
      </c>
      <c r="O196" s="1">
        <v>0.2</v>
      </c>
      <c r="P196" s="7">
        <v>0.2</v>
      </c>
      <c r="Q196" s="7">
        <v>0.4</v>
      </c>
      <c r="R196" s="7">
        <v>0.25</v>
      </c>
      <c r="S196" s="7">
        <v>0.05</v>
      </c>
      <c r="T196" s="7">
        <v>0.1</v>
      </c>
      <c r="U196" s="7">
        <f t="shared" si="44"/>
        <v>1.0000000000000002</v>
      </c>
      <c r="V196" s="9">
        <v>10</v>
      </c>
      <c r="W196" s="8">
        <f t="shared" si="45"/>
        <v>6</v>
      </c>
      <c r="X196" s="8">
        <f t="shared" si="46"/>
        <v>0.1</v>
      </c>
      <c r="Y196" s="34">
        <f t="shared" si="31"/>
        <v>-0.16600000000000037</v>
      </c>
      <c r="Z196" s="35">
        <f>'Order Composition'!$H27</f>
        <v>0.65</v>
      </c>
      <c r="AA196" s="34">
        <f t="shared" si="32"/>
        <v>-0.10790000000000025</v>
      </c>
    </row>
    <row r="197" spans="1:27" x14ac:dyDescent="0.35">
      <c r="A197" s="1" t="str">
        <f>'Order Composition'!$B$9</f>
        <v>Birmingham</v>
      </c>
      <c r="B197" s="2">
        <v>12</v>
      </c>
      <c r="C197" s="16" t="s">
        <v>9</v>
      </c>
      <c r="D197" s="1" t="s">
        <v>14</v>
      </c>
      <c r="E197" s="5">
        <v>4</v>
      </c>
      <c r="F197" s="33">
        <f t="shared" si="38"/>
        <v>1.3333333333333335</v>
      </c>
      <c r="G197" s="5">
        <f t="shared" si="43"/>
        <v>5.3333333333333339</v>
      </c>
      <c r="H197" s="5">
        <f>COGS!$I$9</f>
        <v>10</v>
      </c>
      <c r="I197" s="5">
        <f>COGS!C$9</f>
        <v>14.2</v>
      </c>
      <c r="J197" s="5">
        <f>COGS!D$9</f>
        <v>19.510000000000002</v>
      </c>
      <c r="K197" s="5">
        <f>COGS!E$9</f>
        <v>15.24</v>
      </c>
      <c r="L197" s="5">
        <f>COGS!F$9</f>
        <v>9.5</v>
      </c>
      <c r="M197" s="5">
        <f>COGS!G$9</f>
        <v>9.01</v>
      </c>
      <c r="N197" s="5">
        <f t="shared" ref="N197:N237" si="47">SUMPRODUCT(I197:M197,P197:T197)*O197</f>
        <v>5.0052000000000003</v>
      </c>
      <c r="O197" s="1">
        <v>0.3</v>
      </c>
      <c r="P197" s="7">
        <v>0.2</v>
      </c>
      <c r="Q197" s="7">
        <v>0.6</v>
      </c>
      <c r="R197" s="7">
        <v>0.05</v>
      </c>
      <c r="S197" s="7">
        <v>0.05</v>
      </c>
      <c r="T197" s="7">
        <v>0.1</v>
      </c>
      <c r="U197" s="7">
        <f t="shared" si="44"/>
        <v>1.0000000000000002</v>
      </c>
      <c r="V197" s="9">
        <v>10</v>
      </c>
      <c r="W197" s="8">
        <f t="shared" si="45"/>
        <v>6</v>
      </c>
      <c r="X197" s="8">
        <f t="shared" si="46"/>
        <v>0.1</v>
      </c>
      <c r="Y197" s="34">
        <f t="shared" ref="Y197:Y237" si="48">G197-N197-X197*H197</f>
        <v>-0.67186666666666639</v>
      </c>
      <c r="Z197" s="35">
        <f>'Order Composition'!$H28</f>
        <v>0.65</v>
      </c>
      <c r="AA197" s="34">
        <f t="shared" ref="AA197:AA237" si="49">Y197*Z197</f>
        <v>-0.43671333333333318</v>
      </c>
    </row>
    <row r="198" spans="1:27" x14ac:dyDescent="0.35">
      <c r="A198" s="1" t="str">
        <f>'Order Composition'!$B$9</f>
        <v>Birmingham</v>
      </c>
      <c r="B198" s="2">
        <v>13</v>
      </c>
      <c r="C198" s="16" t="s">
        <v>9</v>
      </c>
      <c r="D198" s="1" t="s">
        <v>15</v>
      </c>
      <c r="E198" s="5">
        <v>4</v>
      </c>
      <c r="F198" s="33">
        <f t="shared" si="38"/>
        <v>1.3333333333333335</v>
      </c>
      <c r="G198" s="5">
        <f t="shared" si="43"/>
        <v>5.3333333333333339</v>
      </c>
      <c r="H198" s="5">
        <f>COGS!$I$9</f>
        <v>10</v>
      </c>
      <c r="I198" s="5">
        <f>COGS!C$9</f>
        <v>14.2</v>
      </c>
      <c r="J198" s="5">
        <f>COGS!D$9</f>
        <v>19.510000000000002</v>
      </c>
      <c r="K198" s="5">
        <f>COGS!E$9</f>
        <v>15.24</v>
      </c>
      <c r="L198" s="5">
        <f>COGS!F$9</f>
        <v>9.5</v>
      </c>
      <c r="M198" s="5">
        <f>COGS!G$9</f>
        <v>9.01</v>
      </c>
      <c r="N198" s="5">
        <f t="shared" si="47"/>
        <v>4.8771000000000004</v>
      </c>
      <c r="O198" s="1">
        <v>0.3</v>
      </c>
      <c r="P198" s="7">
        <v>0.2</v>
      </c>
      <c r="Q198" s="7">
        <v>0.5</v>
      </c>
      <c r="R198" s="7">
        <v>0.15</v>
      </c>
      <c r="S198" s="7">
        <v>0.05</v>
      </c>
      <c r="T198" s="7">
        <v>0.1</v>
      </c>
      <c r="U198" s="7">
        <f t="shared" si="44"/>
        <v>1</v>
      </c>
      <c r="V198" s="9">
        <v>10</v>
      </c>
      <c r="W198" s="8">
        <f t="shared" si="45"/>
        <v>6</v>
      </c>
      <c r="X198" s="8">
        <f t="shared" si="46"/>
        <v>0.1</v>
      </c>
      <c r="Y198" s="34">
        <f t="shared" si="48"/>
        <v>-0.54376666666666651</v>
      </c>
      <c r="Z198" s="35">
        <f>'Order Composition'!$H29</f>
        <v>0.65</v>
      </c>
      <c r="AA198" s="34">
        <f t="shared" si="49"/>
        <v>-0.35344833333333325</v>
      </c>
    </row>
    <row r="199" spans="1:27" x14ac:dyDescent="0.35">
      <c r="A199" s="1" t="str">
        <f>'Order Composition'!$B$9</f>
        <v>Birmingham</v>
      </c>
      <c r="B199" s="2">
        <v>14</v>
      </c>
      <c r="C199" s="16" t="s">
        <v>9</v>
      </c>
      <c r="D199" s="1" t="s">
        <v>16</v>
      </c>
      <c r="E199" s="5">
        <v>3</v>
      </c>
      <c r="F199" s="33">
        <f t="shared" si="38"/>
        <v>1.3333333333333335</v>
      </c>
      <c r="G199" s="5">
        <f t="shared" si="43"/>
        <v>4</v>
      </c>
      <c r="H199" s="5">
        <f>COGS!$I$9</f>
        <v>10</v>
      </c>
      <c r="I199" s="5">
        <f>COGS!C$9</f>
        <v>14.2</v>
      </c>
      <c r="J199" s="5">
        <f>COGS!D$9</f>
        <v>19.510000000000002</v>
      </c>
      <c r="K199" s="5">
        <f>COGS!E$9</f>
        <v>15.24</v>
      </c>
      <c r="L199" s="5">
        <f>COGS!F$9</f>
        <v>9.5</v>
      </c>
      <c r="M199" s="5">
        <f>COGS!G$9</f>
        <v>9.01</v>
      </c>
      <c r="N199" s="5">
        <f t="shared" si="47"/>
        <v>2.8452000000000002</v>
      </c>
      <c r="O199" s="1">
        <v>0.2</v>
      </c>
      <c r="P199" s="7">
        <v>0.1</v>
      </c>
      <c r="Q199" s="7">
        <v>0</v>
      </c>
      <c r="R199" s="7">
        <v>0.75</v>
      </c>
      <c r="S199" s="7">
        <v>0.05</v>
      </c>
      <c r="T199" s="7">
        <v>0.1</v>
      </c>
      <c r="U199" s="7">
        <f t="shared" si="44"/>
        <v>1</v>
      </c>
      <c r="V199" s="9">
        <v>15</v>
      </c>
      <c r="W199" s="8">
        <f t="shared" si="45"/>
        <v>4</v>
      </c>
      <c r="X199" s="8">
        <f t="shared" si="46"/>
        <v>6.6666666666666666E-2</v>
      </c>
      <c r="Y199" s="34">
        <f t="shared" si="48"/>
        <v>0.4881333333333332</v>
      </c>
      <c r="Z199" s="35">
        <f>'Order Composition'!$H30</f>
        <v>0.65</v>
      </c>
      <c r="AA199" s="34">
        <f t="shared" si="49"/>
        <v>0.31728666666666661</v>
      </c>
    </row>
    <row r="200" spans="1:27" x14ac:dyDescent="0.35">
      <c r="A200" s="1" t="str">
        <f>'Order Composition'!$B$9</f>
        <v>Birmingham</v>
      </c>
      <c r="B200" s="2">
        <v>15</v>
      </c>
      <c r="C200" s="16" t="s">
        <v>9</v>
      </c>
      <c r="D200" s="1" t="s">
        <v>43</v>
      </c>
      <c r="E200" s="5">
        <v>3</v>
      </c>
      <c r="F200" s="33">
        <f t="shared" si="38"/>
        <v>1.3333333333333335</v>
      </c>
      <c r="G200" s="5">
        <f t="shared" si="43"/>
        <v>4</v>
      </c>
      <c r="H200" s="5">
        <f>COGS!$I$9</f>
        <v>10</v>
      </c>
      <c r="I200" s="5">
        <f>COGS!C$9</f>
        <v>14.2</v>
      </c>
      <c r="J200" s="5">
        <f>COGS!D$9</f>
        <v>19.510000000000002</v>
      </c>
      <c r="K200" s="5">
        <f>COGS!E$9</f>
        <v>15.24</v>
      </c>
      <c r="L200" s="5">
        <f>COGS!F$9</f>
        <v>9.5</v>
      </c>
      <c r="M200" s="5">
        <f>COGS!G$9</f>
        <v>9.01</v>
      </c>
      <c r="N200" s="5">
        <f t="shared" si="47"/>
        <v>2.8244000000000002</v>
      </c>
      <c r="O200" s="1">
        <v>0.2</v>
      </c>
      <c r="P200" s="7">
        <v>0.2</v>
      </c>
      <c r="Q200" s="7">
        <v>0</v>
      </c>
      <c r="R200" s="7">
        <v>0.65</v>
      </c>
      <c r="S200" s="7">
        <v>0.05</v>
      </c>
      <c r="T200" s="7">
        <v>0.1</v>
      </c>
      <c r="U200" s="7">
        <f t="shared" si="44"/>
        <v>1.0000000000000002</v>
      </c>
      <c r="V200" s="9">
        <v>15</v>
      </c>
      <c r="W200" s="8">
        <f t="shared" si="45"/>
        <v>4</v>
      </c>
      <c r="X200" s="8">
        <f t="shared" si="46"/>
        <v>6.6666666666666666E-2</v>
      </c>
      <c r="Y200" s="34">
        <f t="shared" si="48"/>
        <v>0.50893333333333313</v>
      </c>
      <c r="Z200" s="35">
        <f>'Order Composition'!$H31</f>
        <v>0.65</v>
      </c>
      <c r="AA200" s="34">
        <f t="shared" si="49"/>
        <v>0.33080666666666653</v>
      </c>
    </row>
    <row r="201" spans="1:27" x14ac:dyDescent="0.35">
      <c r="A201" s="1" t="str">
        <f>'Order Composition'!$B$9</f>
        <v>Birmingham</v>
      </c>
      <c r="B201" s="2">
        <v>16</v>
      </c>
      <c r="C201" s="16" t="s">
        <v>9</v>
      </c>
      <c r="D201" s="1" t="s">
        <v>17</v>
      </c>
      <c r="E201" s="5">
        <v>5</v>
      </c>
      <c r="F201" s="33">
        <f t="shared" si="38"/>
        <v>1.3333333333333335</v>
      </c>
      <c r="G201" s="5">
        <f t="shared" si="43"/>
        <v>6.6666666666666679</v>
      </c>
      <c r="H201" s="5">
        <f>COGS!$I$9</f>
        <v>10</v>
      </c>
      <c r="I201" s="5">
        <f>COGS!C$9</f>
        <v>14.2</v>
      </c>
      <c r="J201" s="5">
        <f>COGS!D$9</f>
        <v>19.510000000000002</v>
      </c>
      <c r="K201" s="5">
        <f>COGS!E$9</f>
        <v>15.24</v>
      </c>
      <c r="L201" s="5">
        <f>COGS!F$9</f>
        <v>9.5</v>
      </c>
      <c r="M201" s="5">
        <f>COGS!G$9</f>
        <v>9.01</v>
      </c>
      <c r="N201" s="5">
        <f t="shared" si="47"/>
        <v>4.6517999999999997</v>
      </c>
      <c r="O201" s="1">
        <v>0.3</v>
      </c>
      <c r="P201" s="7">
        <v>0</v>
      </c>
      <c r="Q201" s="7">
        <v>0.5</v>
      </c>
      <c r="R201" s="7">
        <v>0.2</v>
      </c>
      <c r="S201" s="7">
        <v>0</v>
      </c>
      <c r="T201" s="7">
        <v>0.3</v>
      </c>
      <c r="U201" s="7">
        <f t="shared" si="44"/>
        <v>1</v>
      </c>
      <c r="V201" s="9">
        <v>10</v>
      </c>
      <c r="W201" s="8">
        <f t="shared" si="45"/>
        <v>6</v>
      </c>
      <c r="X201" s="8">
        <f t="shared" si="46"/>
        <v>0.1</v>
      </c>
      <c r="Y201" s="34">
        <f t="shared" si="48"/>
        <v>1.0148666666666681</v>
      </c>
      <c r="Z201" s="35">
        <f>'Order Composition'!$H32</f>
        <v>0.65</v>
      </c>
      <c r="AA201" s="34">
        <f t="shared" si="49"/>
        <v>0.65966333333333427</v>
      </c>
    </row>
    <row r="202" spans="1:27" x14ac:dyDescent="0.35">
      <c r="A202" s="1" t="str">
        <f>'Order Composition'!$B$9</f>
        <v>Birmingham</v>
      </c>
      <c r="B202" s="2">
        <v>17</v>
      </c>
      <c r="C202" s="16" t="s">
        <v>9</v>
      </c>
      <c r="D202" s="1" t="s">
        <v>18</v>
      </c>
      <c r="E202" s="5">
        <v>5</v>
      </c>
      <c r="F202" s="33">
        <f t="shared" si="38"/>
        <v>1.3333333333333335</v>
      </c>
      <c r="G202" s="5">
        <f t="shared" si="43"/>
        <v>6.6666666666666679</v>
      </c>
      <c r="H202" s="5">
        <f>COGS!$I$9</f>
        <v>10</v>
      </c>
      <c r="I202" s="5">
        <f>COGS!C$9</f>
        <v>14.2</v>
      </c>
      <c r="J202" s="5">
        <f>COGS!D$9</f>
        <v>19.510000000000002</v>
      </c>
      <c r="K202" s="5">
        <f>COGS!E$9</f>
        <v>15.24</v>
      </c>
      <c r="L202" s="5">
        <f>COGS!F$9</f>
        <v>9.5</v>
      </c>
      <c r="M202" s="5">
        <f>COGS!G$9</f>
        <v>9.01</v>
      </c>
      <c r="N202" s="5">
        <f t="shared" si="47"/>
        <v>4.8075000000000001</v>
      </c>
      <c r="O202" s="1">
        <v>0.3</v>
      </c>
      <c r="P202" s="7">
        <v>0.1</v>
      </c>
      <c r="Q202" s="7">
        <v>0.5</v>
      </c>
      <c r="R202" s="7">
        <v>0.2</v>
      </c>
      <c r="S202" s="7">
        <v>0</v>
      </c>
      <c r="T202" s="7">
        <v>0.2</v>
      </c>
      <c r="U202" s="7">
        <f t="shared" si="44"/>
        <v>1</v>
      </c>
      <c r="V202" s="9">
        <v>10</v>
      </c>
      <c r="W202" s="8">
        <f t="shared" si="45"/>
        <v>6</v>
      </c>
      <c r="X202" s="8">
        <f t="shared" si="46"/>
        <v>0.1</v>
      </c>
      <c r="Y202" s="34">
        <f t="shared" si="48"/>
        <v>0.85916666666666774</v>
      </c>
      <c r="Z202" s="35">
        <f>'Order Composition'!$H33</f>
        <v>0.65</v>
      </c>
      <c r="AA202" s="34">
        <f t="shared" si="49"/>
        <v>0.55845833333333406</v>
      </c>
    </row>
    <row r="203" spans="1:27" x14ac:dyDescent="0.35">
      <c r="A203" s="1" t="str">
        <f>'Order Composition'!$B$9</f>
        <v>Birmingham</v>
      </c>
      <c r="B203" s="2">
        <v>18</v>
      </c>
      <c r="C203" s="17" t="s">
        <v>19</v>
      </c>
      <c r="D203" s="1" t="s">
        <v>20</v>
      </c>
      <c r="E203" s="5">
        <v>3</v>
      </c>
      <c r="F203" s="33">
        <f t="shared" si="38"/>
        <v>1.3333333333333335</v>
      </c>
      <c r="G203" s="5">
        <f t="shared" si="43"/>
        <v>4</v>
      </c>
      <c r="H203" s="5">
        <f>COGS!$I$9</f>
        <v>10</v>
      </c>
      <c r="I203" s="5">
        <f>COGS!C$9</f>
        <v>14.2</v>
      </c>
      <c r="J203" s="5">
        <f>COGS!D$9</f>
        <v>19.510000000000002</v>
      </c>
      <c r="K203" s="5">
        <f>COGS!E$9</f>
        <v>15.24</v>
      </c>
      <c r="L203" s="5">
        <f>COGS!F$9</f>
        <v>9.5</v>
      </c>
      <c r="M203" s="5">
        <f>COGS!G$9</f>
        <v>9.01</v>
      </c>
      <c r="N203" s="5">
        <f t="shared" si="47"/>
        <v>1.97445</v>
      </c>
      <c r="O203" s="1">
        <v>0.15</v>
      </c>
      <c r="P203" s="7">
        <v>0.2</v>
      </c>
      <c r="Q203" s="7">
        <v>0</v>
      </c>
      <c r="R203" s="7">
        <v>0.5</v>
      </c>
      <c r="S203" s="7">
        <v>0</v>
      </c>
      <c r="T203" s="7">
        <v>0.3</v>
      </c>
      <c r="U203" s="7">
        <f t="shared" si="44"/>
        <v>1</v>
      </c>
      <c r="V203" s="9">
        <v>20</v>
      </c>
      <c r="W203" s="8">
        <f t="shared" si="45"/>
        <v>3</v>
      </c>
      <c r="X203" s="8">
        <f t="shared" si="46"/>
        <v>0.05</v>
      </c>
      <c r="Y203" s="34">
        <f t="shared" si="48"/>
        <v>1.52555</v>
      </c>
      <c r="Z203" s="35">
        <f>'Order Composition'!$H34</f>
        <v>0.45</v>
      </c>
      <c r="AA203" s="34">
        <f t="shared" si="49"/>
        <v>0.68649749999999998</v>
      </c>
    </row>
    <row r="204" spans="1:27" x14ac:dyDescent="0.35">
      <c r="A204" s="1" t="str">
        <f>'Order Composition'!$B$9</f>
        <v>Birmingham</v>
      </c>
      <c r="B204" s="2">
        <v>19</v>
      </c>
      <c r="C204" s="17" t="s">
        <v>19</v>
      </c>
      <c r="D204" s="1" t="s">
        <v>21</v>
      </c>
      <c r="E204" s="5">
        <v>3</v>
      </c>
      <c r="F204" s="33">
        <f t="shared" si="38"/>
        <v>1.3333333333333335</v>
      </c>
      <c r="G204" s="5">
        <f t="shared" si="43"/>
        <v>4</v>
      </c>
      <c r="H204" s="5">
        <f>COGS!$I$9</f>
        <v>10</v>
      </c>
      <c r="I204" s="5">
        <f>COGS!C$9</f>
        <v>14.2</v>
      </c>
      <c r="J204" s="5">
        <f>COGS!D$9</f>
        <v>19.510000000000002</v>
      </c>
      <c r="K204" s="5">
        <f>COGS!E$9</f>
        <v>15.24</v>
      </c>
      <c r="L204" s="5">
        <f>COGS!F$9</f>
        <v>9.5</v>
      </c>
      <c r="M204" s="5">
        <f>COGS!G$9</f>
        <v>9.01</v>
      </c>
      <c r="N204" s="5">
        <f t="shared" si="47"/>
        <v>1.97445</v>
      </c>
      <c r="O204" s="1">
        <v>0.15</v>
      </c>
      <c r="P204" s="7">
        <v>0.2</v>
      </c>
      <c r="Q204" s="7">
        <v>0</v>
      </c>
      <c r="R204" s="7">
        <v>0.5</v>
      </c>
      <c r="S204" s="7">
        <v>0</v>
      </c>
      <c r="T204" s="7">
        <v>0.3</v>
      </c>
      <c r="U204" s="7">
        <f t="shared" si="44"/>
        <v>1</v>
      </c>
      <c r="V204" s="9">
        <v>20</v>
      </c>
      <c r="W204" s="8">
        <f t="shared" si="45"/>
        <v>3</v>
      </c>
      <c r="X204" s="8">
        <f t="shared" si="46"/>
        <v>0.05</v>
      </c>
      <c r="Y204" s="34">
        <f t="shared" si="48"/>
        <v>1.52555</v>
      </c>
      <c r="Z204" s="35">
        <f>'Order Composition'!$H35</f>
        <v>0.45</v>
      </c>
      <c r="AA204" s="34">
        <f t="shared" si="49"/>
        <v>0.68649749999999998</v>
      </c>
    </row>
    <row r="205" spans="1:27" x14ac:dyDescent="0.35">
      <c r="A205" s="1" t="str">
        <f>'Order Composition'!$B$9</f>
        <v>Birmingham</v>
      </c>
      <c r="B205" s="2">
        <v>20</v>
      </c>
      <c r="C205" s="17" t="s">
        <v>19</v>
      </c>
      <c r="D205" s="1" t="s">
        <v>22</v>
      </c>
      <c r="E205" s="5">
        <v>1.5</v>
      </c>
      <c r="F205" s="33">
        <f t="shared" si="38"/>
        <v>1.3333333333333335</v>
      </c>
      <c r="G205" s="5">
        <f t="shared" si="43"/>
        <v>2</v>
      </c>
      <c r="H205" s="5">
        <f>COGS!$I$9</f>
        <v>10</v>
      </c>
      <c r="I205" s="5">
        <f>COGS!C$9</f>
        <v>14.2</v>
      </c>
      <c r="J205" s="5">
        <f>COGS!D$9</f>
        <v>19.510000000000002</v>
      </c>
      <c r="K205" s="5">
        <f>COGS!E$9</f>
        <v>15.24</v>
      </c>
      <c r="L205" s="5">
        <f>COGS!F$9</f>
        <v>9.5</v>
      </c>
      <c r="M205" s="5">
        <f>COGS!G$9</f>
        <v>9.01</v>
      </c>
      <c r="N205" s="5">
        <f t="shared" si="47"/>
        <v>1.3163</v>
      </c>
      <c r="O205" s="1">
        <v>0.1</v>
      </c>
      <c r="P205" s="7">
        <v>0.2</v>
      </c>
      <c r="Q205" s="7">
        <v>0</v>
      </c>
      <c r="R205" s="7">
        <v>0.5</v>
      </c>
      <c r="S205" s="7">
        <v>0</v>
      </c>
      <c r="T205" s="7">
        <v>0.3</v>
      </c>
      <c r="U205" s="7">
        <f t="shared" si="44"/>
        <v>1</v>
      </c>
      <c r="V205" s="9">
        <v>60</v>
      </c>
      <c r="W205" s="8">
        <f t="shared" si="45"/>
        <v>1</v>
      </c>
      <c r="X205" s="8">
        <f t="shared" si="46"/>
        <v>1.6666666666666666E-2</v>
      </c>
      <c r="Y205" s="34">
        <f t="shared" si="48"/>
        <v>0.51703333333333334</v>
      </c>
      <c r="Z205" s="35">
        <f>'Order Composition'!$H36</f>
        <v>0.45</v>
      </c>
      <c r="AA205" s="34">
        <f t="shared" si="49"/>
        <v>0.23266500000000001</v>
      </c>
    </row>
    <row r="206" spans="1:27" x14ac:dyDescent="0.35">
      <c r="A206" s="1" t="str">
        <f>'Order Composition'!$B$9</f>
        <v>Birmingham</v>
      </c>
      <c r="B206" s="2">
        <v>21</v>
      </c>
      <c r="C206" s="21" t="s">
        <v>34</v>
      </c>
      <c r="D206" s="1" t="s">
        <v>25</v>
      </c>
      <c r="E206" s="5">
        <v>1.5</v>
      </c>
      <c r="F206" s="33">
        <f t="shared" si="38"/>
        <v>1.3333333333333335</v>
      </c>
      <c r="G206" s="5">
        <f t="shared" si="43"/>
        <v>2</v>
      </c>
      <c r="H206" s="5">
        <f>COGS!$I$9</f>
        <v>10</v>
      </c>
      <c r="I206" s="5">
        <f>COGS!C$9</f>
        <v>14.2</v>
      </c>
      <c r="J206" s="5">
        <f>COGS!D$9</f>
        <v>19.510000000000002</v>
      </c>
      <c r="K206" s="5">
        <f>COGS!E$9</f>
        <v>15.24</v>
      </c>
      <c r="L206" s="5">
        <f>COGS!F$9</f>
        <v>9.5</v>
      </c>
      <c r="M206" s="5">
        <f>COGS!G$9</f>
        <v>9.01</v>
      </c>
      <c r="N206" s="5">
        <f t="shared" si="47"/>
        <v>1.9000000000000001</v>
      </c>
      <c r="O206" s="1">
        <v>0.2</v>
      </c>
      <c r="P206" s="7">
        <v>0</v>
      </c>
      <c r="Q206" s="7">
        <v>0</v>
      </c>
      <c r="R206" s="7">
        <v>0</v>
      </c>
      <c r="S206" s="7">
        <v>1</v>
      </c>
      <c r="T206" s="7">
        <v>0</v>
      </c>
      <c r="U206" s="7">
        <f t="shared" si="44"/>
        <v>1</v>
      </c>
      <c r="V206" s="9">
        <v>120</v>
      </c>
      <c r="W206" s="8">
        <f t="shared" si="45"/>
        <v>0.5</v>
      </c>
      <c r="X206" s="8">
        <f t="shared" si="46"/>
        <v>8.3333333333333332E-3</v>
      </c>
      <c r="Y206" s="34">
        <f t="shared" si="48"/>
        <v>1.6666666666666538E-2</v>
      </c>
      <c r="Z206" s="35">
        <f>'Order Composition'!$H37</f>
        <v>0.75</v>
      </c>
      <c r="AA206" s="34">
        <f t="shared" si="49"/>
        <v>1.2499999999999904E-2</v>
      </c>
    </row>
    <row r="207" spans="1:27" x14ac:dyDescent="0.35">
      <c r="A207" s="1" t="str">
        <f>'Order Composition'!$B$9</f>
        <v>Birmingham</v>
      </c>
      <c r="B207" s="2">
        <v>22</v>
      </c>
      <c r="C207" s="18" t="s">
        <v>34</v>
      </c>
      <c r="D207" s="1" t="s">
        <v>26</v>
      </c>
      <c r="E207" s="5">
        <v>1.5</v>
      </c>
      <c r="F207" s="33">
        <f t="shared" si="38"/>
        <v>1.3333333333333335</v>
      </c>
      <c r="G207" s="5">
        <f t="shared" si="43"/>
        <v>2</v>
      </c>
      <c r="H207" s="5">
        <f>COGS!$I$9</f>
        <v>10</v>
      </c>
      <c r="I207" s="5">
        <f>COGS!C$9</f>
        <v>14.2</v>
      </c>
      <c r="J207" s="5">
        <f>COGS!D$9</f>
        <v>19.510000000000002</v>
      </c>
      <c r="K207" s="5">
        <f>COGS!E$9</f>
        <v>15.24</v>
      </c>
      <c r="L207" s="5">
        <f>COGS!F$9</f>
        <v>9.5</v>
      </c>
      <c r="M207" s="5">
        <f>COGS!G$9</f>
        <v>9.01</v>
      </c>
      <c r="N207" s="5">
        <f t="shared" si="47"/>
        <v>1.9000000000000001</v>
      </c>
      <c r="O207" s="1">
        <v>0.2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f t="shared" si="44"/>
        <v>1</v>
      </c>
      <c r="V207" s="9">
        <v>120</v>
      </c>
      <c r="W207" s="8">
        <f t="shared" si="45"/>
        <v>0.5</v>
      </c>
      <c r="X207" s="8">
        <f t="shared" si="46"/>
        <v>8.3333333333333332E-3</v>
      </c>
      <c r="Y207" s="34">
        <f t="shared" si="48"/>
        <v>1.6666666666666538E-2</v>
      </c>
      <c r="Z207" s="35">
        <f>'Order Composition'!$H38</f>
        <v>0.75</v>
      </c>
      <c r="AA207" s="34">
        <f t="shared" si="49"/>
        <v>1.2499999999999904E-2</v>
      </c>
    </row>
    <row r="208" spans="1:27" x14ac:dyDescent="0.35">
      <c r="A208" s="1" t="str">
        <f>'Order Composition'!$B$9</f>
        <v>Birmingham</v>
      </c>
      <c r="B208" s="2">
        <v>23</v>
      </c>
      <c r="C208" s="18" t="s">
        <v>34</v>
      </c>
      <c r="D208" s="1" t="s">
        <v>27</v>
      </c>
      <c r="E208" s="5">
        <v>2</v>
      </c>
      <c r="F208" s="33">
        <f t="shared" si="38"/>
        <v>1.3333333333333335</v>
      </c>
      <c r="G208" s="5">
        <f t="shared" si="43"/>
        <v>2.666666666666667</v>
      </c>
      <c r="H208" s="5">
        <f>COGS!$I$9</f>
        <v>10</v>
      </c>
      <c r="I208" s="5">
        <f>COGS!C$9</f>
        <v>14.2</v>
      </c>
      <c r="J208" s="5">
        <f>COGS!D$9</f>
        <v>19.510000000000002</v>
      </c>
      <c r="K208" s="5">
        <f>COGS!E$9</f>
        <v>15.24</v>
      </c>
      <c r="L208" s="5">
        <f>COGS!F$9</f>
        <v>9.5</v>
      </c>
      <c r="M208" s="5">
        <f>COGS!G$9</f>
        <v>9.01</v>
      </c>
      <c r="N208" s="5">
        <f t="shared" si="47"/>
        <v>2.1295999999999999</v>
      </c>
      <c r="O208" s="1">
        <v>0.2</v>
      </c>
      <c r="P208" s="7">
        <v>0</v>
      </c>
      <c r="Q208" s="7">
        <v>0</v>
      </c>
      <c r="R208" s="7">
        <v>0.2</v>
      </c>
      <c r="S208" s="7">
        <v>0.8</v>
      </c>
      <c r="T208" s="7">
        <v>0</v>
      </c>
      <c r="U208" s="7">
        <f t="shared" si="44"/>
        <v>1</v>
      </c>
      <c r="V208" s="9">
        <v>60</v>
      </c>
      <c r="W208" s="8">
        <f t="shared" si="45"/>
        <v>1</v>
      </c>
      <c r="X208" s="8">
        <f t="shared" si="46"/>
        <v>1.6666666666666666E-2</v>
      </c>
      <c r="Y208" s="34">
        <f t="shared" si="48"/>
        <v>0.3704000000000004</v>
      </c>
      <c r="Z208" s="35">
        <f>'Order Composition'!$H39</f>
        <v>0.75</v>
      </c>
      <c r="AA208" s="34">
        <f t="shared" si="49"/>
        <v>0.27780000000000027</v>
      </c>
    </row>
    <row r="209" spans="1:27" x14ac:dyDescent="0.35">
      <c r="A209" s="1" t="str">
        <f>'Order Composition'!$B$9</f>
        <v>Birmingham</v>
      </c>
      <c r="B209" s="2">
        <v>24</v>
      </c>
      <c r="C209" s="18" t="s">
        <v>34</v>
      </c>
      <c r="D209" s="1" t="s">
        <v>28</v>
      </c>
      <c r="E209" s="5">
        <v>2</v>
      </c>
      <c r="F209" s="33">
        <f t="shared" si="38"/>
        <v>1.3333333333333335</v>
      </c>
      <c r="G209" s="5">
        <f t="shared" si="43"/>
        <v>2.666666666666667</v>
      </c>
      <c r="H209" s="5">
        <f>COGS!$I$9</f>
        <v>10</v>
      </c>
      <c r="I209" s="5">
        <f>COGS!C$9</f>
        <v>14.2</v>
      </c>
      <c r="J209" s="5">
        <f>COGS!D$9</f>
        <v>19.510000000000002</v>
      </c>
      <c r="K209" s="5">
        <f>COGS!E$9</f>
        <v>15.24</v>
      </c>
      <c r="L209" s="5">
        <f>COGS!F$9</f>
        <v>9.5</v>
      </c>
      <c r="M209" s="5">
        <f>COGS!G$9</f>
        <v>9.01</v>
      </c>
      <c r="N209" s="5">
        <f t="shared" si="47"/>
        <v>2.1295999999999999</v>
      </c>
      <c r="O209" s="1">
        <v>0.2</v>
      </c>
      <c r="P209" s="7">
        <v>0</v>
      </c>
      <c r="Q209" s="7">
        <v>0</v>
      </c>
      <c r="R209" s="7">
        <v>0.2</v>
      </c>
      <c r="S209" s="7">
        <v>0.8</v>
      </c>
      <c r="T209" s="7">
        <v>0</v>
      </c>
      <c r="U209" s="7">
        <f t="shared" si="44"/>
        <v>1</v>
      </c>
      <c r="V209" s="9">
        <v>60</v>
      </c>
      <c r="W209" s="8">
        <f t="shared" si="45"/>
        <v>1</v>
      </c>
      <c r="X209" s="8">
        <f t="shared" si="46"/>
        <v>1.6666666666666666E-2</v>
      </c>
      <c r="Y209" s="34">
        <f t="shared" si="48"/>
        <v>0.3704000000000004</v>
      </c>
      <c r="Z209" s="35">
        <f>'Order Composition'!$H40</f>
        <v>0.75</v>
      </c>
      <c r="AA209" s="34">
        <f t="shared" si="49"/>
        <v>0.27780000000000027</v>
      </c>
    </row>
    <row r="210" spans="1:27" x14ac:dyDescent="0.35">
      <c r="A210" s="1" t="str">
        <f>'Order Composition'!$B$9</f>
        <v>Birmingham</v>
      </c>
      <c r="B210" s="2">
        <v>25</v>
      </c>
      <c r="C210" s="18" t="s">
        <v>34</v>
      </c>
      <c r="D210" s="1" t="s">
        <v>29</v>
      </c>
      <c r="E210" s="5">
        <v>1.5</v>
      </c>
      <c r="F210" s="33">
        <f t="shared" si="38"/>
        <v>1.3333333333333335</v>
      </c>
      <c r="G210" s="5">
        <f t="shared" si="43"/>
        <v>2</v>
      </c>
      <c r="H210" s="5">
        <f>COGS!$I$9</f>
        <v>10</v>
      </c>
      <c r="I210" s="5">
        <f>COGS!C$9</f>
        <v>14.2</v>
      </c>
      <c r="J210" s="5">
        <f>COGS!D$9</f>
        <v>19.510000000000002</v>
      </c>
      <c r="K210" s="5">
        <f>COGS!E$9</f>
        <v>15.24</v>
      </c>
      <c r="L210" s="5">
        <f>COGS!F$9</f>
        <v>9.5</v>
      </c>
      <c r="M210" s="5">
        <f>COGS!G$9</f>
        <v>9.01</v>
      </c>
      <c r="N210" s="5">
        <f t="shared" si="47"/>
        <v>1.9000000000000001</v>
      </c>
      <c r="O210" s="1">
        <v>0.2</v>
      </c>
      <c r="P210" s="7">
        <v>0</v>
      </c>
      <c r="Q210" s="7">
        <v>0</v>
      </c>
      <c r="R210" s="7">
        <v>0</v>
      </c>
      <c r="S210" s="7">
        <v>1</v>
      </c>
      <c r="T210" s="7">
        <v>0</v>
      </c>
      <c r="U210" s="7">
        <f t="shared" si="44"/>
        <v>1</v>
      </c>
      <c r="V210" s="9">
        <v>40</v>
      </c>
      <c r="W210" s="8">
        <f t="shared" si="45"/>
        <v>1.5</v>
      </c>
      <c r="X210" s="8">
        <f t="shared" si="46"/>
        <v>2.5000000000000001E-2</v>
      </c>
      <c r="Y210" s="34">
        <f t="shared" si="48"/>
        <v>-0.15000000000000013</v>
      </c>
      <c r="Z210" s="35">
        <f>'Order Composition'!$H41</f>
        <v>0.75</v>
      </c>
      <c r="AA210" s="34">
        <f t="shared" si="49"/>
        <v>-0.1125000000000001</v>
      </c>
    </row>
    <row r="211" spans="1:27" x14ac:dyDescent="0.35">
      <c r="A211" s="1" t="str">
        <f>'Order Composition'!$B$9</f>
        <v>Birmingham</v>
      </c>
      <c r="B211" s="2">
        <v>26</v>
      </c>
      <c r="C211" s="28" t="s">
        <v>34</v>
      </c>
      <c r="D211" s="1" t="s">
        <v>30</v>
      </c>
      <c r="E211" s="5">
        <v>1.5</v>
      </c>
      <c r="F211" s="33">
        <f>H211/$H$4*0.4</f>
        <v>1.3333333333333335</v>
      </c>
      <c r="G211" s="5">
        <f t="shared" si="43"/>
        <v>2</v>
      </c>
      <c r="H211" s="5">
        <f>COGS!$I$9</f>
        <v>10</v>
      </c>
      <c r="I211" s="5">
        <f>COGS!C$9</f>
        <v>14.2</v>
      </c>
      <c r="J211" s="5">
        <f>COGS!D$9</f>
        <v>19.510000000000002</v>
      </c>
      <c r="K211" s="5">
        <f>COGS!E$9</f>
        <v>15.24</v>
      </c>
      <c r="L211" s="5">
        <f>COGS!F$9</f>
        <v>9.5</v>
      </c>
      <c r="M211" s="5">
        <f>COGS!G$9</f>
        <v>9.01</v>
      </c>
      <c r="N211" s="5">
        <f t="shared" si="47"/>
        <v>2.0148000000000006</v>
      </c>
      <c r="O211" s="1">
        <v>0.2</v>
      </c>
      <c r="P211" s="7">
        <v>0</v>
      </c>
      <c r="Q211" s="7">
        <v>0</v>
      </c>
      <c r="R211" s="7">
        <v>0.1</v>
      </c>
      <c r="S211" s="7">
        <v>0.9</v>
      </c>
      <c r="T211" s="7">
        <v>0</v>
      </c>
      <c r="U211" s="7">
        <f t="shared" si="44"/>
        <v>1</v>
      </c>
      <c r="V211" s="9">
        <v>40</v>
      </c>
      <c r="W211" s="8">
        <f t="shared" si="45"/>
        <v>1.5</v>
      </c>
      <c r="X211" s="8">
        <f t="shared" si="46"/>
        <v>2.5000000000000001E-2</v>
      </c>
      <c r="Y211" s="34">
        <f t="shared" si="48"/>
        <v>-0.26480000000000059</v>
      </c>
      <c r="Z211" s="35">
        <f>'Order Composition'!$H42</f>
        <v>0.75</v>
      </c>
      <c r="AA211" s="34">
        <f t="shared" si="49"/>
        <v>-0.19860000000000044</v>
      </c>
    </row>
    <row r="212" spans="1:27" x14ac:dyDescent="0.35">
      <c r="A212" s="1" t="str">
        <f>'Order Composition'!$B$10</f>
        <v>Portland</v>
      </c>
      <c r="B212" s="2">
        <v>1</v>
      </c>
      <c r="C212" s="15" t="s">
        <v>3</v>
      </c>
      <c r="D212" s="1" t="s">
        <v>4</v>
      </c>
      <c r="E212" s="5">
        <v>3</v>
      </c>
      <c r="F212" s="33">
        <f t="shared" ref="F212:F237" si="50">H212/$H$4*0.4</f>
        <v>1.8666666666666669</v>
      </c>
      <c r="G212" s="5">
        <f>E212*F212</f>
        <v>5.6000000000000005</v>
      </c>
      <c r="H212" s="5">
        <f>COGS!$I$10</f>
        <v>14</v>
      </c>
      <c r="I212" s="5">
        <f>COGS!C$10</f>
        <v>9.2899999999999991</v>
      </c>
      <c r="J212" s="5">
        <f>COGS!D$10</f>
        <v>14.35</v>
      </c>
      <c r="K212" s="5">
        <f>COGS!E$10</f>
        <v>13.55</v>
      </c>
      <c r="L212" s="5">
        <f>COGS!F$10</f>
        <v>8.24</v>
      </c>
      <c r="M212" s="5">
        <f>COGS!G$10</f>
        <v>6.44</v>
      </c>
      <c r="N212" s="5">
        <f t="shared" si="47"/>
        <v>2.5678000000000001</v>
      </c>
      <c r="O212" s="1">
        <v>0.2</v>
      </c>
      <c r="P212" s="7">
        <v>0</v>
      </c>
      <c r="Q212" s="7">
        <v>0</v>
      </c>
      <c r="R212" s="7">
        <v>0.9</v>
      </c>
      <c r="S212" s="7">
        <v>0</v>
      </c>
      <c r="T212" s="7">
        <v>0.1</v>
      </c>
      <c r="U212" s="7">
        <f>SUM(P212:T212)</f>
        <v>1</v>
      </c>
      <c r="V212" s="9">
        <v>20</v>
      </c>
      <c r="W212" s="8">
        <f>60/V212</f>
        <v>3</v>
      </c>
      <c r="X212" s="8">
        <f>W212/60</f>
        <v>0.05</v>
      </c>
      <c r="Y212" s="34">
        <f t="shared" si="48"/>
        <v>2.3322000000000003</v>
      </c>
      <c r="Z212" s="35">
        <f>'Order Composition'!$I17</f>
        <v>0.35</v>
      </c>
      <c r="AA212" s="34">
        <f t="shared" si="49"/>
        <v>0.81627000000000005</v>
      </c>
    </row>
    <row r="213" spans="1:27" x14ac:dyDescent="0.35">
      <c r="A213" s="1" t="str">
        <f>'Order Composition'!$B$10</f>
        <v>Portland</v>
      </c>
      <c r="B213" s="2">
        <v>2</v>
      </c>
      <c r="C213" s="15" t="s">
        <v>3</v>
      </c>
      <c r="D213" s="1" t="s">
        <v>5</v>
      </c>
      <c r="E213" s="5">
        <v>3</v>
      </c>
      <c r="F213" s="33">
        <f t="shared" si="50"/>
        <v>1.8666666666666669</v>
      </c>
      <c r="G213" s="5">
        <f t="shared" ref="G213:G237" si="51">E213*F213</f>
        <v>5.6000000000000005</v>
      </c>
      <c r="H213" s="5">
        <f>COGS!$I$10</f>
        <v>14</v>
      </c>
      <c r="I213" s="5">
        <f>COGS!C$10</f>
        <v>9.2899999999999991</v>
      </c>
      <c r="J213" s="5">
        <f>COGS!D$10</f>
        <v>14.35</v>
      </c>
      <c r="K213" s="5">
        <f>COGS!E$10</f>
        <v>13.55</v>
      </c>
      <c r="L213" s="5">
        <f>COGS!F$10</f>
        <v>8.24</v>
      </c>
      <c r="M213" s="5">
        <f>COGS!G$10</f>
        <v>6.44</v>
      </c>
      <c r="N213" s="5">
        <f t="shared" si="47"/>
        <v>2.5998000000000001</v>
      </c>
      <c r="O213" s="1">
        <v>0.2</v>
      </c>
      <c r="P213" s="7">
        <v>0</v>
      </c>
      <c r="Q213" s="7">
        <v>0.2</v>
      </c>
      <c r="R213" s="7">
        <v>0.7</v>
      </c>
      <c r="S213" s="7">
        <v>0</v>
      </c>
      <c r="T213" s="7">
        <v>0.1</v>
      </c>
      <c r="U213" s="7">
        <f t="shared" ref="U213:U237" si="52">SUM(P213:T213)</f>
        <v>0.99999999999999989</v>
      </c>
      <c r="V213" s="9">
        <v>20</v>
      </c>
      <c r="W213" s="8">
        <f t="shared" ref="W213:W237" si="53">60/V213</f>
        <v>3</v>
      </c>
      <c r="X213" s="8">
        <f t="shared" ref="X213:X237" si="54">W213/60</f>
        <v>0.05</v>
      </c>
      <c r="Y213" s="34">
        <f t="shared" si="48"/>
        <v>2.3002000000000002</v>
      </c>
      <c r="Z213" s="35">
        <f>'Order Composition'!$I18</f>
        <v>0.35</v>
      </c>
      <c r="AA213" s="34">
        <f t="shared" si="49"/>
        <v>0.80507000000000006</v>
      </c>
    </row>
    <row r="214" spans="1:27" x14ac:dyDescent="0.35">
      <c r="A214" s="1" t="str">
        <f>'Order Composition'!$B$10</f>
        <v>Portland</v>
      </c>
      <c r="B214" s="2">
        <v>3</v>
      </c>
      <c r="C214" s="15" t="s">
        <v>3</v>
      </c>
      <c r="D214" s="1" t="s">
        <v>6</v>
      </c>
      <c r="E214" s="5">
        <v>3</v>
      </c>
      <c r="F214" s="33">
        <f t="shared" si="50"/>
        <v>1.8666666666666669</v>
      </c>
      <c r="G214" s="5">
        <f t="shared" si="51"/>
        <v>5.6000000000000005</v>
      </c>
      <c r="H214" s="5">
        <f>COGS!$I$10</f>
        <v>14</v>
      </c>
      <c r="I214" s="5">
        <f>COGS!C$10</f>
        <v>9.2899999999999991</v>
      </c>
      <c r="J214" s="5">
        <f>COGS!D$10</f>
        <v>14.35</v>
      </c>
      <c r="K214" s="5">
        <f>COGS!E$10</f>
        <v>13.55</v>
      </c>
      <c r="L214" s="5">
        <f>COGS!F$10</f>
        <v>8.24</v>
      </c>
      <c r="M214" s="5">
        <f>COGS!G$10</f>
        <v>6.44</v>
      </c>
      <c r="N214" s="5">
        <f t="shared" si="47"/>
        <v>2.6478000000000002</v>
      </c>
      <c r="O214" s="1">
        <v>0.2</v>
      </c>
      <c r="P214" s="7">
        <v>0</v>
      </c>
      <c r="Q214" s="7">
        <v>0.5</v>
      </c>
      <c r="R214" s="7">
        <v>0.4</v>
      </c>
      <c r="S214" s="7">
        <v>0</v>
      </c>
      <c r="T214" s="7">
        <v>0.1</v>
      </c>
      <c r="U214" s="7">
        <f t="shared" si="52"/>
        <v>1</v>
      </c>
      <c r="V214" s="9">
        <v>20</v>
      </c>
      <c r="W214" s="8">
        <f t="shared" si="53"/>
        <v>3</v>
      </c>
      <c r="X214" s="8">
        <f t="shared" si="54"/>
        <v>0.05</v>
      </c>
      <c r="Y214" s="34">
        <f t="shared" si="48"/>
        <v>2.2522000000000002</v>
      </c>
      <c r="Z214" s="35">
        <f>'Order Composition'!$I19</f>
        <v>0.35</v>
      </c>
      <c r="AA214" s="34">
        <f t="shared" si="49"/>
        <v>0.78827000000000003</v>
      </c>
    </row>
    <row r="215" spans="1:27" x14ac:dyDescent="0.35">
      <c r="A215" s="1" t="str">
        <f>'Order Composition'!$B$10</f>
        <v>Portland</v>
      </c>
      <c r="B215" s="2">
        <v>4</v>
      </c>
      <c r="C215" s="15" t="s">
        <v>3</v>
      </c>
      <c r="D215" s="1" t="s">
        <v>7</v>
      </c>
      <c r="E215" s="5">
        <v>2</v>
      </c>
      <c r="F215" s="33">
        <f t="shared" si="50"/>
        <v>1.8666666666666669</v>
      </c>
      <c r="G215" s="5">
        <f t="shared" si="51"/>
        <v>3.7333333333333338</v>
      </c>
      <c r="H215" s="5">
        <f>COGS!$I$10</f>
        <v>14</v>
      </c>
      <c r="I215" s="5">
        <f>COGS!C$10</f>
        <v>9.2899999999999991</v>
      </c>
      <c r="J215" s="5">
        <f>COGS!D$10</f>
        <v>14.35</v>
      </c>
      <c r="K215" s="5">
        <f>COGS!E$10</f>
        <v>13.55</v>
      </c>
      <c r="L215" s="5">
        <f>COGS!F$10</f>
        <v>8.24</v>
      </c>
      <c r="M215" s="5">
        <f>COGS!G$10</f>
        <v>6.44</v>
      </c>
      <c r="N215" s="5">
        <f t="shared" si="47"/>
        <v>1.9498000000000006</v>
      </c>
      <c r="O215" s="1">
        <v>0.2</v>
      </c>
      <c r="P215" s="7">
        <v>0.1</v>
      </c>
      <c r="Q215" s="7">
        <v>0</v>
      </c>
      <c r="R215" s="7">
        <v>0.4</v>
      </c>
      <c r="S215" s="7">
        <v>0.1</v>
      </c>
      <c r="T215" s="7">
        <v>0.4</v>
      </c>
      <c r="U215" s="7">
        <f t="shared" si="52"/>
        <v>1</v>
      </c>
      <c r="V215" s="9">
        <v>60</v>
      </c>
      <c r="W215" s="8">
        <f t="shared" si="53"/>
        <v>1</v>
      </c>
      <c r="X215" s="8">
        <f t="shared" si="54"/>
        <v>1.6666666666666666E-2</v>
      </c>
      <c r="Y215" s="34">
        <f t="shared" si="48"/>
        <v>1.5501999999999998</v>
      </c>
      <c r="Z215" s="35">
        <f>'Order Composition'!$I20</f>
        <v>0.35</v>
      </c>
      <c r="AA215" s="34">
        <f t="shared" si="49"/>
        <v>0.54256999999999989</v>
      </c>
    </row>
    <row r="216" spans="1:27" x14ac:dyDescent="0.35">
      <c r="A216" s="1" t="str">
        <f>'Order Composition'!$B$10</f>
        <v>Portland</v>
      </c>
      <c r="B216" s="2">
        <v>5</v>
      </c>
      <c r="C216" s="15" t="s">
        <v>3</v>
      </c>
      <c r="D216" s="1" t="s">
        <v>8</v>
      </c>
      <c r="E216" s="5">
        <v>2</v>
      </c>
      <c r="F216" s="33">
        <f t="shared" si="50"/>
        <v>1.8666666666666669</v>
      </c>
      <c r="G216" s="5">
        <f t="shared" si="51"/>
        <v>3.7333333333333338</v>
      </c>
      <c r="H216" s="5">
        <f>COGS!$I$10</f>
        <v>14</v>
      </c>
      <c r="I216" s="5">
        <f>COGS!C$10</f>
        <v>9.2899999999999991</v>
      </c>
      <c r="J216" s="5">
        <f>COGS!D$10</f>
        <v>14.35</v>
      </c>
      <c r="K216" s="5">
        <f>COGS!E$10</f>
        <v>13.55</v>
      </c>
      <c r="L216" s="5">
        <f>COGS!F$10</f>
        <v>8.24</v>
      </c>
      <c r="M216" s="5">
        <f>COGS!G$10</f>
        <v>6.44</v>
      </c>
      <c r="N216" s="5">
        <f t="shared" si="47"/>
        <v>2.1240000000000001</v>
      </c>
      <c r="O216" s="1">
        <v>0.2</v>
      </c>
      <c r="P216" s="7">
        <v>0.1</v>
      </c>
      <c r="Q216" s="7">
        <v>0.2</v>
      </c>
      <c r="R216" s="7">
        <v>0.3</v>
      </c>
      <c r="S216" s="7">
        <v>0.1</v>
      </c>
      <c r="T216" s="7">
        <v>0.3</v>
      </c>
      <c r="U216" s="7">
        <f t="shared" si="52"/>
        <v>1</v>
      </c>
      <c r="V216" s="9">
        <v>60</v>
      </c>
      <c r="W216" s="8">
        <f t="shared" si="53"/>
        <v>1</v>
      </c>
      <c r="X216" s="8">
        <f t="shared" si="54"/>
        <v>1.6666666666666666E-2</v>
      </c>
      <c r="Y216" s="34">
        <f t="shared" si="48"/>
        <v>1.3760000000000003</v>
      </c>
      <c r="Z216" s="35">
        <f>'Order Composition'!$I21</f>
        <v>0.35</v>
      </c>
      <c r="AA216" s="34">
        <f t="shared" si="49"/>
        <v>0.48160000000000008</v>
      </c>
    </row>
    <row r="217" spans="1:27" x14ac:dyDescent="0.35">
      <c r="A217" s="1" t="str">
        <f>'Order Composition'!$B$10</f>
        <v>Portland</v>
      </c>
      <c r="B217" s="2">
        <v>6</v>
      </c>
      <c r="C217" s="15" t="s">
        <v>3</v>
      </c>
      <c r="D217" s="1" t="s">
        <v>23</v>
      </c>
      <c r="E217" s="5">
        <v>1</v>
      </c>
      <c r="F217" s="33">
        <f t="shared" si="50"/>
        <v>1.8666666666666669</v>
      </c>
      <c r="G217" s="5">
        <f t="shared" si="51"/>
        <v>1.8666666666666669</v>
      </c>
      <c r="H217" s="5">
        <f>COGS!$I$10</f>
        <v>14</v>
      </c>
      <c r="I217" s="5">
        <f>COGS!C$10</f>
        <v>9.2899999999999991</v>
      </c>
      <c r="J217" s="5">
        <f>COGS!D$10</f>
        <v>14.35</v>
      </c>
      <c r="K217" s="5">
        <f>COGS!E$10</f>
        <v>13.55</v>
      </c>
      <c r="L217" s="5">
        <f>COGS!F$10</f>
        <v>8.24</v>
      </c>
      <c r="M217" s="5">
        <f>COGS!G$10</f>
        <v>6.44</v>
      </c>
      <c r="N217" s="5">
        <f t="shared" si="47"/>
        <v>1.2147500000000004</v>
      </c>
      <c r="O217" s="1">
        <v>0.1</v>
      </c>
      <c r="P217" s="7">
        <v>0.1</v>
      </c>
      <c r="Q217" s="7">
        <v>0</v>
      </c>
      <c r="R217" s="7">
        <v>0.75</v>
      </c>
      <c r="S217" s="7">
        <v>0.05</v>
      </c>
      <c r="T217" s="7">
        <v>0.1</v>
      </c>
      <c r="U217" s="7">
        <f t="shared" si="52"/>
        <v>1</v>
      </c>
      <c r="V217" s="9">
        <v>30</v>
      </c>
      <c r="W217" s="8">
        <f t="shared" si="53"/>
        <v>2</v>
      </c>
      <c r="X217" s="8">
        <f t="shared" si="54"/>
        <v>3.3333333333333333E-2</v>
      </c>
      <c r="Y217" s="34">
        <f t="shared" si="48"/>
        <v>0.1852499999999998</v>
      </c>
      <c r="Z217" s="35">
        <f>'Order Composition'!$I22</f>
        <v>0.35</v>
      </c>
      <c r="AA217" s="34">
        <f t="shared" si="49"/>
        <v>6.4837499999999923E-2</v>
      </c>
    </row>
    <row r="218" spans="1:27" x14ac:dyDescent="0.35">
      <c r="A218" s="1" t="str">
        <f>'Order Composition'!$B$10</f>
        <v>Portland</v>
      </c>
      <c r="B218" s="2">
        <v>7</v>
      </c>
      <c r="C218" s="15" t="s">
        <v>3</v>
      </c>
      <c r="D218" s="1" t="s">
        <v>24</v>
      </c>
      <c r="E218" s="5">
        <v>1</v>
      </c>
      <c r="F218" s="33">
        <f t="shared" si="50"/>
        <v>1.8666666666666669</v>
      </c>
      <c r="G218" s="5">
        <f t="shared" si="51"/>
        <v>1.8666666666666669</v>
      </c>
      <c r="H218" s="5">
        <f>COGS!$I$10</f>
        <v>14</v>
      </c>
      <c r="I218" s="5">
        <f>COGS!C$10</f>
        <v>9.2899999999999991</v>
      </c>
      <c r="J218" s="5">
        <f>COGS!D$10</f>
        <v>14.35</v>
      </c>
      <c r="K218" s="5">
        <f>COGS!E$10</f>
        <v>13.55</v>
      </c>
      <c r="L218" s="5">
        <f>COGS!F$10</f>
        <v>8.24</v>
      </c>
      <c r="M218" s="5">
        <f>COGS!G$10</f>
        <v>6.44</v>
      </c>
      <c r="N218" s="5">
        <f t="shared" si="47"/>
        <v>1.25475</v>
      </c>
      <c r="O218" s="1">
        <v>0.1</v>
      </c>
      <c r="P218" s="7">
        <v>0.1</v>
      </c>
      <c r="Q218" s="7">
        <v>0.5</v>
      </c>
      <c r="R218" s="7">
        <v>0.25</v>
      </c>
      <c r="S218" s="7">
        <v>0.05</v>
      </c>
      <c r="T218" s="7">
        <v>0.1</v>
      </c>
      <c r="U218" s="7">
        <f t="shared" si="52"/>
        <v>1</v>
      </c>
      <c r="V218" s="9">
        <v>30</v>
      </c>
      <c r="W218" s="8">
        <f t="shared" si="53"/>
        <v>2</v>
      </c>
      <c r="X218" s="8">
        <f t="shared" si="54"/>
        <v>3.3333333333333333E-2</v>
      </c>
      <c r="Y218" s="34">
        <f t="shared" si="48"/>
        <v>0.14525000000000021</v>
      </c>
      <c r="Z218" s="35">
        <f>'Order Composition'!$I23</f>
        <v>0.35</v>
      </c>
      <c r="AA218" s="34">
        <f t="shared" si="49"/>
        <v>5.083750000000007E-2</v>
      </c>
    </row>
    <row r="219" spans="1:27" x14ac:dyDescent="0.35">
      <c r="A219" s="1" t="str">
        <f>'Order Composition'!$B$10</f>
        <v>Portland</v>
      </c>
      <c r="B219" s="2">
        <v>8</v>
      </c>
      <c r="C219" s="16" t="s">
        <v>9</v>
      </c>
      <c r="D219" s="1" t="s">
        <v>10</v>
      </c>
      <c r="E219" s="5">
        <v>3</v>
      </c>
      <c r="F219" s="33">
        <f t="shared" si="50"/>
        <v>1.8666666666666669</v>
      </c>
      <c r="G219" s="5">
        <f t="shared" si="51"/>
        <v>5.6000000000000005</v>
      </c>
      <c r="H219" s="5">
        <f>COGS!$I$10</f>
        <v>14</v>
      </c>
      <c r="I219" s="5">
        <f>COGS!C$10</f>
        <v>9.2899999999999991</v>
      </c>
      <c r="J219" s="5">
        <f>COGS!D$10</f>
        <v>14.35</v>
      </c>
      <c r="K219" s="5">
        <f>COGS!E$10</f>
        <v>13.55</v>
      </c>
      <c r="L219" s="5">
        <f>COGS!F$10</f>
        <v>8.24</v>
      </c>
      <c r="M219" s="5">
        <f>COGS!G$10</f>
        <v>6.44</v>
      </c>
      <c r="N219" s="5">
        <f t="shared" si="47"/>
        <v>2.4295000000000009</v>
      </c>
      <c r="O219" s="1">
        <v>0.2</v>
      </c>
      <c r="P219" s="7">
        <v>0.1</v>
      </c>
      <c r="Q219" s="7">
        <v>0</v>
      </c>
      <c r="R219" s="7">
        <v>0.75</v>
      </c>
      <c r="S219" s="7">
        <v>0.05</v>
      </c>
      <c r="T219" s="7">
        <v>0.1</v>
      </c>
      <c r="U219" s="7">
        <f t="shared" si="52"/>
        <v>1</v>
      </c>
      <c r="V219" s="9">
        <v>15</v>
      </c>
      <c r="W219" s="8">
        <f t="shared" si="53"/>
        <v>4</v>
      </c>
      <c r="X219" s="8">
        <f t="shared" si="54"/>
        <v>6.6666666666666666E-2</v>
      </c>
      <c r="Y219" s="34">
        <f t="shared" si="48"/>
        <v>2.2371666666666661</v>
      </c>
      <c r="Z219" s="35">
        <f>'Order Composition'!$I24</f>
        <v>0.8</v>
      </c>
      <c r="AA219" s="34">
        <f t="shared" si="49"/>
        <v>1.789733333333333</v>
      </c>
    </row>
    <row r="220" spans="1:27" x14ac:dyDescent="0.35">
      <c r="A220" s="1" t="str">
        <f>'Order Composition'!$B$10</f>
        <v>Portland</v>
      </c>
      <c r="B220" s="2">
        <v>9</v>
      </c>
      <c r="C220" s="16" t="s">
        <v>9</v>
      </c>
      <c r="D220" s="1" t="s">
        <v>11</v>
      </c>
      <c r="E220" s="5">
        <v>3</v>
      </c>
      <c r="F220" s="33">
        <f t="shared" si="50"/>
        <v>1.8666666666666669</v>
      </c>
      <c r="G220" s="5">
        <f t="shared" si="51"/>
        <v>5.6000000000000005</v>
      </c>
      <c r="H220" s="5">
        <f>COGS!$I$10</f>
        <v>14</v>
      </c>
      <c r="I220" s="5">
        <f>COGS!C$10</f>
        <v>9.2899999999999991</v>
      </c>
      <c r="J220" s="5">
        <f>COGS!D$10</f>
        <v>14.35</v>
      </c>
      <c r="K220" s="5">
        <f>COGS!E$10</f>
        <v>13.55</v>
      </c>
      <c r="L220" s="5">
        <f>COGS!F$10</f>
        <v>8.24</v>
      </c>
      <c r="M220" s="5">
        <f>COGS!G$10</f>
        <v>6.44</v>
      </c>
      <c r="N220" s="5">
        <f t="shared" si="47"/>
        <v>3.3886500000000002</v>
      </c>
      <c r="O220" s="1">
        <v>0.3</v>
      </c>
      <c r="P220" s="7">
        <v>0.3</v>
      </c>
      <c r="Q220" s="7">
        <v>0</v>
      </c>
      <c r="R220" s="7">
        <v>0.55000000000000004</v>
      </c>
      <c r="S220" s="7">
        <v>0.05</v>
      </c>
      <c r="T220" s="7">
        <v>0.1</v>
      </c>
      <c r="U220" s="7">
        <f t="shared" si="52"/>
        <v>1.0000000000000002</v>
      </c>
      <c r="V220" s="9">
        <v>15</v>
      </c>
      <c r="W220" s="8">
        <f t="shared" si="53"/>
        <v>4</v>
      </c>
      <c r="X220" s="8">
        <f t="shared" si="54"/>
        <v>6.6666666666666666E-2</v>
      </c>
      <c r="Y220" s="34">
        <f t="shared" si="48"/>
        <v>1.278016666666667</v>
      </c>
      <c r="Z220" s="35">
        <f>'Order Composition'!$I25</f>
        <v>0.8</v>
      </c>
      <c r="AA220" s="34">
        <f t="shared" si="49"/>
        <v>1.0224133333333336</v>
      </c>
    </row>
    <row r="221" spans="1:27" x14ac:dyDescent="0.35">
      <c r="A221" s="1" t="str">
        <f>'Order Composition'!$B$10</f>
        <v>Portland</v>
      </c>
      <c r="B221" s="2">
        <v>10</v>
      </c>
      <c r="C221" s="16" t="s">
        <v>9</v>
      </c>
      <c r="D221" s="1" t="s">
        <v>12</v>
      </c>
      <c r="E221" s="5">
        <v>3</v>
      </c>
      <c r="F221" s="33">
        <f t="shared" si="50"/>
        <v>1.8666666666666669</v>
      </c>
      <c r="G221" s="5">
        <f t="shared" si="51"/>
        <v>5.6000000000000005</v>
      </c>
      <c r="H221" s="5">
        <f>COGS!$I$10</f>
        <v>14</v>
      </c>
      <c r="I221" s="5">
        <f>COGS!C$10</f>
        <v>9.2899999999999991</v>
      </c>
      <c r="J221" s="5">
        <f>COGS!D$10</f>
        <v>14.35</v>
      </c>
      <c r="K221" s="5">
        <f>COGS!E$10</f>
        <v>13.55</v>
      </c>
      <c r="L221" s="5">
        <f>COGS!F$10</f>
        <v>8.24</v>
      </c>
      <c r="M221" s="5">
        <f>COGS!G$10</f>
        <v>6.44</v>
      </c>
      <c r="N221" s="5">
        <f t="shared" si="47"/>
        <v>3.70425</v>
      </c>
      <c r="O221" s="1">
        <v>0.3</v>
      </c>
      <c r="P221" s="7">
        <v>0.1</v>
      </c>
      <c r="Q221" s="7">
        <v>0.25</v>
      </c>
      <c r="R221" s="7">
        <v>0.5</v>
      </c>
      <c r="S221" s="7">
        <v>0.05</v>
      </c>
      <c r="T221" s="7">
        <v>0.1</v>
      </c>
      <c r="U221" s="7">
        <f t="shared" si="52"/>
        <v>1</v>
      </c>
      <c r="V221" s="9">
        <v>15</v>
      </c>
      <c r="W221" s="8">
        <f t="shared" si="53"/>
        <v>4</v>
      </c>
      <c r="X221" s="8">
        <f t="shared" si="54"/>
        <v>6.6666666666666666E-2</v>
      </c>
      <c r="Y221" s="34">
        <f t="shared" si="48"/>
        <v>0.96241666666666714</v>
      </c>
      <c r="Z221" s="35">
        <f>'Order Composition'!$I26</f>
        <v>0.8</v>
      </c>
      <c r="AA221" s="34">
        <f t="shared" si="49"/>
        <v>0.7699333333333338</v>
      </c>
    </row>
    <row r="222" spans="1:27" x14ac:dyDescent="0.35">
      <c r="A222" s="1" t="str">
        <f>'Order Composition'!$B$10</f>
        <v>Portland</v>
      </c>
      <c r="B222" s="2">
        <v>11</v>
      </c>
      <c r="C222" s="16" t="s">
        <v>9</v>
      </c>
      <c r="D222" s="1" t="s">
        <v>13</v>
      </c>
      <c r="E222" s="5">
        <v>3</v>
      </c>
      <c r="F222" s="33">
        <f t="shared" si="50"/>
        <v>1.8666666666666669</v>
      </c>
      <c r="G222" s="5">
        <f t="shared" si="51"/>
        <v>5.6000000000000005</v>
      </c>
      <c r="H222" s="5">
        <f>COGS!$I$10</f>
        <v>14</v>
      </c>
      <c r="I222" s="5">
        <f>COGS!C$10</f>
        <v>9.2899999999999991</v>
      </c>
      <c r="J222" s="5">
        <f>COGS!D$10</f>
        <v>14.35</v>
      </c>
      <c r="K222" s="5">
        <f>COGS!E$10</f>
        <v>13.55</v>
      </c>
      <c r="L222" s="5">
        <f>COGS!F$10</f>
        <v>8.24</v>
      </c>
      <c r="M222" s="5">
        <f>COGS!G$10</f>
        <v>6.44</v>
      </c>
      <c r="N222" s="5">
        <f t="shared" si="47"/>
        <v>2.4083000000000006</v>
      </c>
      <c r="O222" s="1">
        <v>0.2</v>
      </c>
      <c r="P222" s="7">
        <v>0.2</v>
      </c>
      <c r="Q222" s="7">
        <v>0.4</v>
      </c>
      <c r="R222" s="7">
        <v>0.25</v>
      </c>
      <c r="S222" s="7">
        <v>0.05</v>
      </c>
      <c r="T222" s="7">
        <v>0.1</v>
      </c>
      <c r="U222" s="7">
        <f t="shared" si="52"/>
        <v>1.0000000000000002</v>
      </c>
      <c r="V222" s="9">
        <v>10</v>
      </c>
      <c r="W222" s="8">
        <f t="shared" si="53"/>
        <v>6</v>
      </c>
      <c r="X222" s="8">
        <f t="shared" si="54"/>
        <v>0.1</v>
      </c>
      <c r="Y222" s="34">
        <f t="shared" si="48"/>
        <v>1.7916999999999998</v>
      </c>
      <c r="Z222" s="35">
        <f>'Order Composition'!$I27</f>
        <v>0.8</v>
      </c>
      <c r="AA222" s="34">
        <f t="shared" si="49"/>
        <v>1.43336</v>
      </c>
    </row>
    <row r="223" spans="1:27" x14ac:dyDescent="0.35">
      <c r="A223" s="1" t="str">
        <f>'Order Composition'!$B$10</f>
        <v>Portland</v>
      </c>
      <c r="B223" s="2">
        <v>12</v>
      </c>
      <c r="C223" s="16" t="s">
        <v>9</v>
      </c>
      <c r="D223" s="1" t="s">
        <v>14</v>
      </c>
      <c r="E223" s="5">
        <v>4</v>
      </c>
      <c r="F223" s="33">
        <f t="shared" si="50"/>
        <v>1.8666666666666669</v>
      </c>
      <c r="G223" s="5">
        <f t="shared" si="51"/>
        <v>7.4666666666666677</v>
      </c>
      <c r="H223" s="5">
        <f>COGS!$I$10</f>
        <v>14</v>
      </c>
      <c r="I223" s="5">
        <f>COGS!C$10</f>
        <v>9.2899999999999991</v>
      </c>
      <c r="J223" s="5">
        <f>COGS!D$10</f>
        <v>14.35</v>
      </c>
      <c r="K223" s="5">
        <f>COGS!E$10</f>
        <v>13.55</v>
      </c>
      <c r="L223" s="5">
        <f>COGS!F$10</f>
        <v>8.24</v>
      </c>
      <c r="M223" s="5">
        <f>COGS!G$10</f>
        <v>6.44</v>
      </c>
      <c r="N223" s="5">
        <f t="shared" si="47"/>
        <v>3.66045</v>
      </c>
      <c r="O223" s="1">
        <v>0.3</v>
      </c>
      <c r="P223" s="7">
        <v>0.2</v>
      </c>
      <c r="Q223" s="7">
        <v>0.6</v>
      </c>
      <c r="R223" s="7">
        <v>0.05</v>
      </c>
      <c r="S223" s="7">
        <v>0.05</v>
      </c>
      <c r="T223" s="7">
        <v>0.1</v>
      </c>
      <c r="U223" s="7">
        <f t="shared" si="52"/>
        <v>1.0000000000000002</v>
      </c>
      <c r="V223" s="9">
        <v>10</v>
      </c>
      <c r="W223" s="8">
        <f t="shared" si="53"/>
        <v>6</v>
      </c>
      <c r="X223" s="8">
        <f t="shared" si="54"/>
        <v>0.1</v>
      </c>
      <c r="Y223" s="34">
        <f t="shared" si="48"/>
        <v>2.4062166666666673</v>
      </c>
      <c r="Z223" s="35">
        <f>'Order Composition'!$I28</f>
        <v>0.8</v>
      </c>
      <c r="AA223" s="34">
        <f t="shared" si="49"/>
        <v>1.9249733333333339</v>
      </c>
    </row>
    <row r="224" spans="1:27" x14ac:dyDescent="0.35">
      <c r="A224" s="1" t="str">
        <f>'Order Composition'!$B$10</f>
        <v>Portland</v>
      </c>
      <c r="B224" s="2">
        <v>13</v>
      </c>
      <c r="C224" s="16" t="s">
        <v>9</v>
      </c>
      <c r="D224" s="1" t="s">
        <v>15</v>
      </c>
      <c r="E224" s="5">
        <v>4</v>
      </c>
      <c r="F224" s="33">
        <f t="shared" si="50"/>
        <v>1.8666666666666669</v>
      </c>
      <c r="G224" s="5">
        <f t="shared" si="51"/>
        <v>7.4666666666666677</v>
      </c>
      <c r="H224" s="5">
        <f>COGS!$I$10</f>
        <v>14</v>
      </c>
      <c r="I224" s="5">
        <f>COGS!C$10</f>
        <v>9.2899999999999991</v>
      </c>
      <c r="J224" s="5">
        <f>COGS!D$10</f>
        <v>14.35</v>
      </c>
      <c r="K224" s="5">
        <f>COGS!E$10</f>
        <v>13.55</v>
      </c>
      <c r="L224" s="5">
        <f>COGS!F$10</f>
        <v>8.24</v>
      </c>
      <c r="M224" s="5">
        <f>COGS!G$10</f>
        <v>6.44</v>
      </c>
      <c r="N224" s="5">
        <f t="shared" si="47"/>
        <v>3.63645</v>
      </c>
      <c r="O224" s="1">
        <v>0.3</v>
      </c>
      <c r="P224" s="7">
        <v>0.2</v>
      </c>
      <c r="Q224" s="7">
        <v>0.5</v>
      </c>
      <c r="R224" s="7">
        <v>0.15</v>
      </c>
      <c r="S224" s="7">
        <v>0.05</v>
      </c>
      <c r="T224" s="7">
        <v>0.1</v>
      </c>
      <c r="U224" s="7">
        <f t="shared" si="52"/>
        <v>1</v>
      </c>
      <c r="V224" s="9">
        <v>10</v>
      </c>
      <c r="W224" s="8">
        <f t="shared" si="53"/>
        <v>6</v>
      </c>
      <c r="X224" s="8">
        <f t="shared" si="54"/>
        <v>0.1</v>
      </c>
      <c r="Y224" s="34">
        <f t="shared" si="48"/>
        <v>2.4302166666666674</v>
      </c>
      <c r="Z224" s="35">
        <f>'Order Composition'!$I29</f>
        <v>0.8</v>
      </c>
      <c r="AA224" s="34">
        <f t="shared" si="49"/>
        <v>1.944173333333334</v>
      </c>
    </row>
    <row r="225" spans="1:27" x14ac:dyDescent="0.35">
      <c r="A225" s="1" t="str">
        <f>'Order Composition'!$B$10</f>
        <v>Portland</v>
      </c>
      <c r="B225" s="2">
        <v>14</v>
      </c>
      <c r="C225" s="16" t="s">
        <v>9</v>
      </c>
      <c r="D225" s="1" t="s">
        <v>16</v>
      </c>
      <c r="E225" s="5">
        <v>3</v>
      </c>
      <c r="F225" s="33">
        <f t="shared" si="50"/>
        <v>1.8666666666666669</v>
      </c>
      <c r="G225" s="5">
        <f t="shared" si="51"/>
        <v>5.6000000000000005</v>
      </c>
      <c r="H225" s="5">
        <f>COGS!$I$10</f>
        <v>14</v>
      </c>
      <c r="I225" s="5">
        <f>COGS!C$10</f>
        <v>9.2899999999999991</v>
      </c>
      <c r="J225" s="5">
        <f>COGS!D$10</f>
        <v>14.35</v>
      </c>
      <c r="K225" s="5">
        <f>COGS!E$10</f>
        <v>13.55</v>
      </c>
      <c r="L225" s="5">
        <f>COGS!F$10</f>
        <v>8.24</v>
      </c>
      <c r="M225" s="5">
        <f>COGS!G$10</f>
        <v>6.44</v>
      </c>
      <c r="N225" s="5">
        <f t="shared" si="47"/>
        <v>2.4295000000000009</v>
      </c>
      <c r="O225" s="1">
        <v>0.2</v>
      </c>
      <c r="P225" s="7">
        <v>0.1</v>
      </c>
      <c r="Q225" s="7">
        <v>0</v>
      </c>
      <c r="R225" s="7">
        <v>0.75</v>
      </c>
      <c r="S225" s="7">
        <v>0.05</v>
      </c>
      <c r="T225" s="7">
        <v>0.1</v>
      </c>
      <c r="U225" s="7">
        <f t="shared" si="52"/>
        <v>1</v>
      </c>
      <c r="V225" s="9">
        <v>15</v>
      </c>
      <c r="W225" s="8">
        <f t="shared" si="53"/>
        <v>4</v>
      </c>
      <c r="X225" s="8">
        <f t="shared" si="54"/>
        <v>6.6666666666666666E-2</v>
      </c>
      <c r="Y225" s="34">
        <f t="shared" si="48"/>
        <v>2.2371666666666661</v>
      </c>
      <c r="Z225" s="35">
        <f>'Order Composition'!$I30</f>
        <v>0.8</v>
      </c>
      <c r="AA225" s="34">
        <f t="shared" si="49"/>
        <v>1.789733333333333</v>
      </c>
    </row>
    <row r="226" spans="1:27" x14ac:dyDescent="0.35">
      <c r="A226" s="1" t="str">
        <f>'Order Composition'!$B$10</f>
        <v>Portland</v>
      </c>
      <c r="B226" s="2">
        <v>15</v>
      </c>
      <c r="C226" s="16" t="s">
        <v>9</v>
      </c>
      <c r="D226" s="1" t="s">
        <v>43</v>
      </c>
      <c r="E226" s="5">
        <v>3</v>
      </c>
      <c r="F226" s="33">
        <f t="shared" si="50"/>
        <v>1.8666666666666669</v>
      </c>
      <c r="G226" s="5">
        <f t="shared" si="51"/>
        <v>5.6000000000000005</v>
      </c>
      <c r="H226" s="5">
        <f>COGS!$I$10</f>
        <v>14</v>
      </c>
      <c r="I226" s="5">
        <f>COGS!C$10</f>
        <v>9.2899999999999991</v>
      </c>
      <c r="J226" s="5">
        <f>COGS!D$10</f>
        <v>14.35</v>
      </c>
      <c r="K226" s="5">
        <f>COGS!E$10</f>
        <v>13.55</v>
      </c>
      <c r="L226" s="5">
        <f>COGS!F$10</f>
        <v>8.24</v>
      </c>
      <c r="M226" s="5">
        <f>COGS!G$10</f>
        <v>6.44</v>
      </c>
      <c r="N226" s="5">
        <f t="shared" si="47"/>
        <v>2.3443000000000005</v>
      </c>
      <c r="O226" s="1">
        <v>0.2</v>
      </c>
      <c r="P226" s="7">
        <v>0.2</v>
      </c>
      <c r="Q226" s="7">
        <v>0</v>
      </c>
      <c r="R226" s="7">
        <v>0.65</v>
      </c>
      <c r="S226" s="7">
        <v>0.05</v>
      </c>
      <c r="T226" s="7">
        <v>0.1</v>
      </c>
      <c r="U226" s="7">
        <f t="shared" si="52"/>
        <v>1.0000000000000002</v>
      </c>
      <c r="V226" s="9">
        <v>15</v>
      </c>
      <c r="W226" s="8">
        <f t="shared" si="53"/>
        <v>4</v>
      </c>
      <c r="X226" s="8">
        <f t="shared" si="54"/>
        <v>6.6666666666666666E-2</v>
      </c>
      <c r="Y226" s="34">
        <f t="shared" si="48"/>
        <v>2.3223666666666665</v>
      </c>
      <c r="Z226" s="35">
        <f>'Order Composition'!$I31</f>
        <v>0.8</v>
      </c>
      <c r="AA226" s="34">
        <f t="shared" si="49"/>
        <v>1.8578933333333332</v>
      </c>
    </row>
    <row r="227" spans="1:27" x14ac:dyDescent="0.35">
      <c r="A227" s="1" t="str">
        <f>'Order Composition'!$B$10</f>
        <v>Portland</v>
      </c>
      <c r="B227" s="2">
        <v>16</v>
      </c>
      <c r="C227" s="16" t="s">
        <v>9</v>
      </c>
      <c r="D227" s="1" t="s">
        <v>17</v>
      </c>
      <c r="E227" s="5">
        <v>5</v>
      </c>
      <c r="F227" s="33">
        <f t="shared" si="50"/>
        <v>1.8666666666666669</v>
      </c>
      <c r="G227" s="5">
        <f t="shared" si="51"/>
        <v>9.3333333333333339</v>
      </c>
      <c r="H227" s="5">
        <f>COGS!$I$10</f>
        <v>14</v>
      </c>
      <c r="I227" s="5">
        <f>COGS!C$10</f>
        <v>9.2899999999999991</v>
      </c>
      <c r="J227" s="5">
        <f>COGS!D$10</f>
        <v>14.35</v>
      </c>
      <c r="K227" s="5">
        <f>COGS!E$10</f>
        <v>13.55</v>
      </c>
      <c r="L227" s="5">
        <f>COGS!F$10</f>
        <v>8.24</v>
      </c>
      <c r="M227" s="5">
        <f>COGS!G$10</f>
        <v>6.44</v>
      </c>
      <c r="N227" s="5">
        <f t="shared" si="47"/>
        <v>3.5451000000000001</v>
      </c>
      <c r="O227" s="1">
        <v>0.3</v>
      </c>
      <c r="P227" s="7">
        <v>0</v>
      </c>
      <c r="Q227" s="7">
        <v>0.5</v>
      </c>
      <c r="R227" s="7">
        <v>0.2</v>
      </c>
      <c r="S227" s="7">
        <v>0</v>
      </c>
      <c r="T227" s="7">
        <v>0.3</v>
      </c>
      <c r="U227" s="7">
        <f t="shared" si="52"/>
        <v>1</v>
      </c>
      <c r="V227" s="9">
        <v>10</v>
      </c>
      <c r="W227" s="8">
        <f t="shared" si="53"/>
        <v>6</v>
      </c>
      <c r="X227" s="8">
        <f t="shared" si="54"/>
        <v>0.1</v>
      </c>
      <c r="Y227" s="34">
        <f t="shared" si="48"/>
        <v>4.3882333333333339</v>
      </c>
      <c r="Z227" s="35">
        <f>'Order Composition'!$I32</f>
        <v>0.8</v>
      </c>
      <c r="AA227" s="34">
        <f t="shared" si="49"/>
        <v>3.5105866666666672</v>
      </c>
    </row>
    <row r="228" spans="1:27" x14ac:dyDescent="0.35">
      <c r="A228" s="1" t="str">
        <f>'Order Composition'!$B$10</f>
        <v>Portland</v>
      </c>
      <c r="B228" s="2">
        <v>17</v>
      </c>
      <c r="C228" s="16" t="s">
        <v>9</v>
      </c>
      <c r="D228" s="1" t="s">
        <v>18</v>
      </c>
      <c r="E228" s="5">
        <v>5</v>
      </c>
      <c r="F228" s="33">
        <f t="shared" si="50"/>
        <v>1.8666666666666669</v>
      </c>
      <c r="G228" s="5">
        <f t="shared" si="51"/>
        <v>9.3333333333333339</v>
      </c>
      <c r="H228" s="5">
        <f>COGS!$I$10</f>
        <v>14</v>
      </c>
      <c r="I228" s="5">
        <f>COGS!C$10</f>
        <v>9.2899999999999991</v>
      </c>
      <c r="J228" s="5">
        <f>COGS!D$10</f>
        <v>14.35</v>
      </c>
      <c r="K228" s="5">
        <f>COGS!E$10</f>
        <v>13.55</v>
      </c>
      <c r="L228" s="5">
        <f>COGS!F$10</f>
        <v>8.24</v>
      </c>
      <c r="M228" s="5">
        <f>COGS!G$10</f>
        <v>6.44</v>
      </c>
      <c r="N228" s="5">
        <f t="shared" si="47"/>
        <v>3.6305999999999998</v>
      </c>
      <c r="O228" s="1">
        <v>0.3</v>
      </c>
      <c r="P228" s="7">
        <v>0.1</v>
      </c>
      <c r="Q228" s="7">
        <v>0.5</v>
      </c>
      <c r="R228" s="7">
        <v>0.2</v>
      </c>
      <c r="S228" s="7">
        <v>0</v>
      </c>
      <c r="T228" s="7">
        <v>0.2</v>
      </c>
      <c r="U228" s="7">
        <f t="shared" si="52"/>
        <v>1</v>
      </c>
      <c r="V228" s="9">
        <v>10</v>
      </c>
      <c r="W228" s="8">
        <f t="shared" si="53"/>
        <v>6</v>
      </c>
      <c r="X228" s="8">
        <f t="shared" si="54"/>
        <v>0.1</v>
      </c>
      <c r="Y228" s="34">
        <f t="shared" si="48"/>
        <v>4.3027333333333342</v>
      </c>
      <c r="Z228" s="35">
        <f>'Order Composition'!$I33</f>
        <v>0.8</v>
      </c>
      <c r="AA228" s="34">
        <f t="shared" si="49"/>
        <v>3.4421866666666676</v>
      </c>
    </row>
    <row r="229" spans="1:27" x14ac:dyDescent="0.35">
      <c r="A229" s="1" t="str">
        <f>'Order Composition'!$B$10</f>
        <v>Portland</v>
      </c>
      <c r="B229" s="2">
        <v>18</v>
      </c>
      <c r="C229" s="17" t="s">
        <v>19</v>
      </c>
      <c r="D229" s="1" t="s">
        <v>20</v>
      </c>
      <c r="E229" s="5">
        <v>3</v>
      </c>
      <c r="F229" s="33">
        <f t="shared" si="50"/>
        <v>1.8666666666666669</v>
      </c>
      <c r="G229" s="5">
        <f t="shared" si="51"/>
        <v>5.6000000000000005</v>
      </c>
      <c r="H229" s="5">
        <f>COGS!$I$10</f>
        <v>14</v>
      </c>
      <c r="I229" s="5">
        <f>COGS!C$10</f>
        <v>9.2899999999999991</v>
      </c>
      <c r="J229" s="5">
        <f>COGS!D$10</f>
        <v>14.35</v>
      </c>
      <c r="K229" s="5">
        <f>COGS!E$10</f>
        <v>13.55</v>
      </c>
      <c r="L229" s="5">
        <f>COGS!F$10</f>
        <v>8.24</v>
      </c>
      <c r="M229" s="5">
        <f>COGS!G$10</f>
        <v>6.44</v>
      </c>
      <c r="N229" s="5">
        <f t="shared" si="47"/>
        <v>1.5847500000000001</v>
      </c>
      <c r="O229" s="1">
        <v>0.15</v>
      </c>
      <c r="P229" s="7">
        <v>0.2</v>
      </c>
      <c r="Q229" s="7">
        <v>0</v>
      </c>
      <c r="R229" s="7">
        <v>0.5</v>
      </c>
      <c r="S229" s="7">
        <v>0</v>
      </c>
      <c r="T229" s="7">
        <v>0.3</v>
      </c>
      <c r="U229" s="7">
        <f t="shared" si="52"/>
        <v>1</v>
      </c>
      <c r="V229" s="9">
        <v>20</v>
      </c>
      <c r="W229" s="8">
        <f t="shared" si="53"/>
        <v>3</v>
      </c>
      <c r="X229" s="8">
        <f t="shared" si="54"/>
        <v>0.05</v>
      </c>
      <c r="Y229" s="34">
        <f t="shared" si="48"/>
        <v>3.3152499999999998</v>
      </c>
      <c r="Z229" s="35">
        <f>'Order Composition'!$I34</f>
        <v>0.5</v>
      </c>
      <c r="AA229" s="34">
        <f t="shared" si="49"/>
        <v>1.6576249999999999</v>
      </c>
    </row>
    <row r="230" spans="1:27" x14ac:dyDescent="0.35">
      <c r="A230" s="1" t="str">
        <f>'Order Composition'!$B$10</f>
        <v>Portland</v>
      </c>
      <c r="B230" s="2">
        <v>19</v>
      </c>
      <c r="C230" s="17" t="s">
        <v>19</v>
      </c>
      <c r="D230" s="1" t="s">
        <v>21</v>
      </c>
      <c r="E230" s="5">
        <v>3</v>
      </c>
      <c r="F230" s="33">
        <f t="shared" si="50"/>
        <v>1.8666666666666669</v>
      </c>
      <c r="G230" s="5">
        <f t="shared" si="51"/>
        <v>5.6000000000000005</v>
      </c>
      <c r="H230" s="5">
        <f>COGS!$I$10</f>
        <v>14</v>
      </c>
      <c r="I230" s="5">
        <f>COGS!C$10</f>
        <v>9.2899999999999991</v>
      </c>
      <c r="J230" s="5">
        <f>COGS!D$10</f>
        <v>14.35</v>
      </c>
      <c r="K230" s="5">
        <f>COGS!E$10</f>
        <v>13.55</v>
      </c>
      <c r="L230" s="5">
        <f>COGS!F$10</f>
        <v>8.24</v>
      </c>
      <c r="M230" s="5">
        <f>COGS!G$10</f>
        <v>6.44</v>
      </c>
      <c r="N230" s="5">
        <f t="shared" si="47"/>
        <v>1.5847500000000001</v>
      </c>
      <c r="O230" s="1">
        <v>0.15</v>
      </c>
      <c r="P230" s="7">
        <v>0.2</v>
      </c>
      <c r="Q230" s="7">
        <v>0</v>
      </c>
      <c r="R230" s="7">
        <v>0.5</v>
      </c>
      <c r="S230" s="7">
        <v>0</v>
      </c>
      <c r="T230" s="7">
        <v>0.3</v>
      </c>
      <c r="U230" s="7">
        <f t="shared" si="52"/>
        <v>1</v>
      </c>
      <c r="V230" s="9">
        <v>20</v>
      </c>
      <c r="W230" s="8">
        <f t="shared" si="53"/>
        <v>3</v>
      </c>
      <c r="X230" s="8">
        <f t="shared" si="54"/>
        <v>0.05</v>
      </c>
      <c r="Y230" s="34">
        <f t="shared" si="48"/>
        <v>3.3152499999999998</v>
      </c>
      <c r="Z230" s="35">
        <f>'Order Composition'!$I35</f>
        <v>0.5</v>
      </c>
      <c r="AA230" s="34">
        <f t="shared" si="49"/>
        <v>1.6576249999999999</v>
      </c>
    </row>
    <row r="231" spans="1:27" x14ac:dyDescent="0.35">
      <c r="A231" s="1" t="str">
        <f>'Order Composition'!$B$10</f>
        <v>Portland</v>
      </c>
      <c r="B231" s="2">
        <v>20</v>
      </c>
      <c r="C231" s="17" t="s">
        <v>19</v>
      </c>
      <c r="D231" s="1" t="s">
        <v>22</v>
      </c>
      <c r="E231" s="5">
        <v>1.5</v>
      </c>
      <c r="F231" s="33">
        <f t="shared" si="50"/>
        <v>1.8666666666666669</v>
      </c>
      <c r="G231" s="5">
        <f t="shared" si="51"/>
        <v>2.8000000000000003</v>
      </c>
      <c r="H231" s="5">
        <f>COGS!$I$10</f>
        <v>14</v>
      </c>
      <c r="I231" s="5">
        <f>COGS!C$10</f>
        <v>9.2899999999999991</v>
      </c>
      <c r="J231" s="5">
        <f>COGS!D$10</f>
        <v>14.35</v>
      </c>
      <c r="K231" s="5">
        <f>COGS!E$10</f>
        <v>13.55</v>
      </c>
      <c r="L231" s="5">
        <f>COGS!F$10</f>
        <v>8.24</v>
      </c>
      <c r="M231" s="5">
        <f>COGS!G$10</f>
        <v>6.44</v>
      </c>
      <c r="N231" s="5">
        <f t="shared" si="47"/>
        <v>1.0565000000000002</v>
      </c>
      <c r="O231" s="1">
        <v>0.1</v>
      </c>
      <c r="P231" s="7">
        <v>0.2</v>
      </c>
      <c r="Q231" s="7">
        <v>0</v>
      </c>
      <c r="R231" s="7">
        <v>0.5</v>
      </c>
      <c r="S231" s="7">
        <v>0</v>
      </c>
      <c r="T231" s="7">
        <v>0.3</v>
      </c>
      <c r="U231" s="7">
        <f t="shared" si="52"/>
        <v>1</v>
      </c>
      <c r="V231" s="9">
        <v>60</v>
      </c>
      <c r="W231" s="8">
        <f t="shared" si="53"/>
        <v>1</v>
      </c>
      <c r="X231" s="8">
        <f t="shared" si="54"/>
        <v>1.6666666666666666E-2</v>
      </c>
      <c r="Y231" s="34">
        <f t="shared" si="48"/>
        <v>1.5101666666666667</v>
      </c>
      <c r="Z231" s="35">
        <f>'Order Composition'!$I36</f>
        <v>0.5</v>
      </c>
      <c r="AA231" s="34">
        <f t="shared" si="49"/>
        <v>0.75508333333333333</v>
      </c>
    </row>
    <row r="232" spans="1:27" x14ac:dyDescent="0.35">
      <c r="A232" s="1" t="str">
        <f>'Order Composition'!$B$10</f>
        <v>Portland</v>
      </c>
      <c r="B232" s="2">
        <v>21</v>
      </c>
      <c r="C232" s="21" t="s">
        <v>34</v>
      </c>
      <c r="D232" s="1" t="s">
        <v>25</v>
      </c>
      <c r="E232" s="5">
        <v>1.5</v>
      </c>
      <c r="F232" s="33">
        <f t="shared" si="50"/>
        <v>1.8666666666666669</v>
      </c>
      <c r="G232" s="5">
        <f t="shared" si="51"/>
        <v>2.8000000000000003</v>
      </c>
      <c r="H232" s="5">
        <f>COGS!$I$10</f>
        <v>14</v>
      </c>
      <c r="I232" s="5">
        <f>COGS!C$10</f>
        <v>9.2899999999999991</v>
      </c>
      <c r="J232" s="5">
        <f>COGS!D$10</f>
        <v>14.35</v>
      </c>
      <c r="K232" s="5">
        <f>COGS!E$10</f>
        <v>13.55</v>
      </c>
      <c r="L232" s="5">
        <f>COGS!F$10</f>
        <v>8.24</v>
      </c>
      <c r="M232" s="5">
        <f>COGS!G$10</f>
        <v>6.44</v>
      </c>
      <c r="N232" s="5">
        <f t="shared" si="47"/>
        <v>1.6480000000000001</v>
      </c>
      <c r="O232" s="1">
        <v>0.2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s="7">
        <f t="shared" si="52"/>
        <v>1</v>
      </c>
      <c r="V232" s="9">
        <v>120</v>
      </c>
      <c r="W232" s="8">
        <f t="shared" si="53"/>
        <v>0.5</v>
      </c>
      <c r="X232" s="8">
        <f t="shared" si="54"/>
        <v>8.3333333333333332E-3</v>
      </c>
      <c r="Y232" s="34">
        <f t="shared" si="48"/>
        <v>1.0353333333333334</v>
      </c>
      <c r="Z232" s="35">
        <f>'Order Composition'!$I37</f>
        <v>0.95</v>
      </c>
      <c r="AA232" s="34">
        <f t="shared" si="49"/>
        <v>0.9835666666666667</v>
      </c>
    </row>
    <row r="233" spans="1:27" x14ac:dyDescent="0.35">
      <c r="A233" s="1" t="str">
        <f>'Order Composition'!$B$10</f>
        <v>Portland</v>
      </c>
      <c r="B233" s="2">
        <v>22</v>
      </c>
      <c r="C233" s="18" t="s">
        <v>34</v>
      </c>
      <c r="D233" s="1" t="s">
        <v>26</v>
      </c>
      <c r="E233" s="5">
        <v>1.5</v>
      </c>
      <c r="F233" s="33">
        <f t="shared" si="50"/>
        <v>1.8666666666666669</v>
      </c>
      <c r="G233" s="5">
        <f t="shared" si="51"/>
        <v>2.8000000000000003</v>
      </c>
      <c r="H233" s="5">
        <f>COGS!$I$10</f>
        <v>14</v>
      </c>
      <c r="I233" s="5">
        <f>COGS!C$10</f>
        <v>9.2899999999999991</v>
      </c>
      <c r="J233" s="5">
        <f>COGS!D$10</f>
        <v>14.35</v>
      </c>
      <c r="K233" s="5">
        <f>COGS!E$10</f>
        <v>13.55</v>
      </c>
      <c r="L233" s="5">
        <f>COGS!F$10</f>
        <v>8.24</v>
      </c>
      <c r="M233" s="5">
        <f>COGS!G$10</f>
        <v>6.44</v>
      </c>
      <c r="N233" s="5">
        <f t="shared" si="47"/>
        <v>1.6480000000000001</v>
      </c>
      <c r="O233" s="1">
        <v>0.2</v>
      </c>
      <c r="P233" s="7">
        <v>0</v>
      </c>
      <c r="Q233" s="7">
        <v>0</v>
      </c>
      <c r="R233" s="7">
        <v>0</v>
      </c>
      <c r="S233" s="7">
        <v>1</v>
      </c>
      <c r="T233" s="7">
        <v>0</v>
      </c>
      <c r="U233" s="7">
        <f t="shared" si="52"/>
        <v>1</v>
      </c>
      <c r="V233" s="9">
        <v>120</v>
      </c>
      <c r="W233" s="8">
        <f t="shared" si="53"/>
        <v>0.5</v>
      </c>
      <c r="X233" s="8">
        <f t="shared" si="54"/>
        <v>8.3333333333333332E-3</v>
      </c>
      <c r="Y233" s="34">
        <f t="shared" si="48"/>
        <v>1.0353333333333334</v>
      </c>
      <c r="Z233" s="35">
        <f>'Order Composition'!$I38</f>
        <v>0.95</v>
      </c>
      <c r="AA233" s="34">
        <f t="shared" si="49"/>
        <v>0.9835666666666667</v>
      </c>
    </row>
    <row r="234" spans="1:27" x14ac:dyDescent="0.35">
      <c r="A234" s="1" t="str">
        <f>'Order Composition'!$B$10</f>
        <v>Portland</v>
      </c>
      <c r="B234" s="2">
        <v>23</v>
      </c>
      <c r="C234" s="18" t="s">
        <v>34</v>
      </c>
      <c r="D234" s="1" t="s">
        <v>27</v>
      </c>
      <c r="E234" s="5">
        <v>2</v>
      </c>
      <c r="F234" s="33">
        <f t="shared" si="50"/>
        <v>1.8666666666666669</v>
      </c>
      <c r="G234" s="5">
        <f t="shared" si="51"/>
        <v>3.7333333333333338</v>
      </c>
      <c r="H234" s="5">
        <f>COGS!$I$10</f>
        <v>14</v>
      </c>
      <c r="I234" s="5">
        <f>COGS!C$10</f>
        <v>9.2899999999999991</v>
      </c>
      <c r="J234" s="5">
        <f>COGS!D$10</f>
        <v>14.35</v>
      </c>
      <c r="K234" s="5">
        <f>COGS!E$10</f>
        <v>13.55</v>
      </c>
      <c r="L234" s="5">
        <f>COGS!F$10</f>
        <v>8.24</v>
      </c>
      <c r="M234" s="5">
        <f>COGS!G$10</f>
        <v>6.44</v>
      </c>
      <c r="N234" s="5">
        <f t="shared" si="47"/>
        <v>1.8604000000000003</v>
      </c>
      <c r="O234" s="1">
        <v>0.2</v>
      </c>
      <c r="P234" s="7">
        <v>0</v>
      </c>
      <c r="Q234" s="7">
        <v>0</v>
      </c>
      <c r="R234" s="7">
        <v>0.2</v>
      </c>
      <c r="S234" s="7">
        <v>0.8</v>
      </c>
      <c r="T234" s="7">
        <v>0</v>
      </c>
      <c r="U234" s="7">
        <f t="shared" si="52"/>
        <v>1</v>
      </c>
      <c r="V234" s="9">
        <v>60</v>
      </c>
      <c r="W234" s="8">
        <f t="shared" si="53"/>
        <v>1</v>
      </c>
      <c r="X234" s="8">
        <f t="shared" si="54"/>
        <v>1.6666666666666666E-2</v>
      </c>
      <c r="Y234" s="34">
        <f t="shared" si="48"/>
        <v>1.6396000000000002</v>
      </c>
      <c r="Z234" s="35">
        <f>'Order Composition'!$I39</f>
        <v>0.95</v>
      </c>
      <c r="AA234" s="34">
        <f t="shared" si="49"/>
        <v>1.55762</v>
      </c>
    </row>
    <row r="235" spans="1:27" x14ac:dyDescent="0.35">
      <c r="A235" s="1" t="str">
        <f>'Order Composition'!$B$10</f>
        <v>Portland</v>
      </c>
      <c r="B235" s="2">
        <v>24</v>
      </c>
      <c r="C235" s="18" t="s">
        <v>34</v>
      </c>
      <c r="D235" s="1" t="s">
        <v>28</v>
      </c>
      <c r="E235" s="5">
        <v>2</v>
      </c>
      <c r="F235" s="33">
        <f t="shared" si="50"/>
        <v>1.8666666666666669</v>
      </c>
      <c r="G235" s="5">
        <f t="shared" si="51"/>
        <v>3.7333333333333338</v>
      </c>
      <c r="H235" s="5">
        <f>COGS!$I$10</f>
        <v>14</v>
      </c>
      <c r="I235" s="5">
        <f>COGS!C$10</f>
        <v>9.2899999999999991</v>
      </c>
      <c r="J235" s="5">
        <f>COGS!D$10</f>
        <v>14.35</v>
      </c>
      <c r="K235" s="5">
        <f>COGS!E$10</f>
        <v>13.55</v>
      </c>
      <c r="L235" s="5">
        <f>COGS!F$10</f>
        <v>8.24</v>
      </c>
      <c r="M235" s="5">
        <f>COGS!G$10</f>
        <v>6.44</v>
      </c>
      <c r="N235" s="5">
        <f t="shared" si="47"/>
        <v>1.8604000000000003</v>
      </c>
      <c r="O235" s="1">
        <v>0.2</v>
      </c>
      <c r="P235" s="7">
        <v>0</v>
      </c>
      <c r="Q235" s="7">
        <v>0</v>
      </c>
      <c r="R235" s="7">
        <v>0.2</v>
      </c>
      <c r="S235" s="7">
        <v>0.8</v>
      </c>
      <c r="T235" s="7">
        <v>0</v>
      </c>
      <c r="U235" s="7">
        <f t="shared" si="52"/>
        <v>1</v>
      </c>
      <c r="V235" s="9">
        <v>60</v>
      </c>
      <c r="W235" s="8">
        <f t="shared" si="53"/>
        <v>1</v>
      </c>
      <c r="X235" s="8">
        <f t="shared" si="54"/>
        <v>1.6666666666666666E-2</v>
      </c>
      <c r="Y235" s="34">
        <f t="shared" si="48"/>
        <v>1.6396000000000002</v>
      </c>
      <c r="Z235" s="35">
        <f>'Order Composition'!$I40</f>
        <v>0.95</v>
      </c>
      <c r="AA235" s="34">
        <f t="shared" si="49"/>
        <v>1.55762</v>
      </c>
    </row>
    <row r="236" spans="1:27" x14ac:dyDescent="0.35">
      <c r="A236" s="1" t="str">
        <f>'Order Composition'!$B$10</f>
        <v>Portland</v>
      </c>
      <c r="B236" s="2">
        <v>25</v>
      </c>
      <c r="C236" s="18" t="s">
        <v>34</v>
      </c>
      <c r="D236" s="1" t="s">
        <v>29</v>
      </c>
      <c r="E236" s="5">
        <v>1.5</v>
      </c>
      <c r="F236" s="33">
        <f t="shared" si="50"/>
        <v>1.8666666666666669</v>
      </c>
      <c r="G236" s="5">
        <f t="shared" si="51"/>
        <v>2.8000000000000003</v>
      </c>
      <c r="H236" s="5">
        <f>COGS!$I$10</f>
        <v>14</v>
      </c>
      <c r="I236" s="5">
        <f>COGS!C$10</f>
        <v>9.2899999999999991</v>
      </c>
      <c r="J236" s="5">
        <f>COGS!D$10</f>
        <v>14.35</v>
      </c>
      <c r="K236" s="5">
        <f>COGS!E$10</f>
        <v>13.55</v>
      </c>
      <c r="L236" s="5">
        <f>COGS!F$10</f>
        <v>8.24</v>
      </c>
      <c r="M236" s="5">
        <f>COGS!G$10</f>
        <v>6.44</v>
      </c>
      <c r="N236" s="5">
        <f t="shared" si="47"/>
        <v>1.6480000000000001</v>
      </c>
      <c r="O236" s="1">
        <v>0.2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s="7">
        <f t="shared" si="52"/>
        <v>1</v>
      </c>
      <c r="V236" s="9">
        <v>40</v>
      </c>
      <c r="W236" s="8">
        <f t="shared" si="53"/>
        <v>1.5</v>
      </c>
      <c r="X236" s="8">
        <f t="shared" si="54"/>
        <v>2.5000000000000001E-2</v>
      </c>
      <c r="Y236" s="34">
        <f t="shared" si="48"/>
        <v>0.80200000000000005</v>
      </c>
      <c r="Z236" s="35">
        <f>'Order Composition'!$I41</f>
        <v>0.95</v>
      </c>
      <c r="AA236" s="34">
        <f t="shared" si="49"/>
        <v>0.76190000000000002</v>
      </c>
    </row>
    <row r="237" spans="1:27" x14ac:dyDescent="0.35">
      <c r="A237" s="1" t="str">
        <f>'Order Composition'!$B$10</f>
        <v>Portland</v>
      </c>
      <c r="B237" s="2">
        <v>26</v>
      </c>
      <c r="C237" s="28" t="s">
        <v>34</v>
      </c>
      <c r="D237" s="1" t="s">
        <v>30</v>
      </c>
      <c r="E237" s="5">
        <v>1.5</v>
      </c>
      <c r="F237" s="33">
        <f t="shared" si="50"/>
        <v>1.8666666666666669</v>
      </c>
      <c r="G237" s="5">
        <f t="shared" si="51"/>
        <v>2.8000000000000003</v>
      </c>
      <c r="H237" s="5">
        <f>COGS!$I$10</f>
        <v>14</v>
      </c>
      <c r="I237" s="5">
        <f>COGS!C$10</f>
        <v>9.2899999999999991</v>
      </c>
      <c r="J237" s="5">
        <f>COGS!D$10</f>
        <v>14.35</v>
      </c>
      <c r="K237" s="5">
        <f>COGS!E$10</f>
        <v>13.55</v>
      </c>
      <c r="L237" s="5">
        <f>COGS!F$10</f>
        <v>8.24</v>
      </c>
      <c r="M237" s="5">
        <f>COGS!G$10</f>
        <v>6.44</v>
      </c>
      <c r="N237" s="5">
        <f t="shared" si="47"/>
        <v>1.7542000000000002</v>
      </c>
      <c r="O237" s="1">
        <v>0.2</v>
      </c>
      <c r="P237" s="7">
        <v>0</v>
      </c>
      <c r="Q237" s="7">
        <v>0</v>
      </c>
      <c r="R237" s="7">
        <v>0.1</v>
      </c>
      <c r="S237" s="7">
        <v>0.9</v>
      </c>
      <c r="T237" s="7">
        <v>0</v>
      </c>
      <c r="U237" s="7">
        <f t="shared" si="52"/>
        <v>1</v>
      </c>
      <c r="V237" s="9">
        <v>40</v>
      </c>
      <c r="W237" s="8">
        <f t="shared" si="53"/>
        <v>1.5</v>
      </c>
      <c r="X237" s="8">
        <f t="shared" si="54"/>
        <v>2.5000000000000001E-2</v>
      </c>
      <c r="Y237" s="34">
        <f t="shared" si="48"/>
        <v>0.69579999999999997</v>
      </c>
      <c r="Z237" s="35">
        <f>'Order Composition'!$I42</f>
        <v>0.95</v>
      </c>
      <c r="AA237" s="34">
        <f t="shared" si="49"/>
        <v>0.66100999999999999</v>
      </c>
    </row>
  </sheetData>
  <autoFilter ref="A3:Y237"/>
  <conditionalFormatting sqref="Y4:Y2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{DA4DF3A1-25CE-BC4B-B14E-28546CF73603}</x14:id>
        </ext>
      </extLst>
    </cfRule>
  </conditionalFormatting>
  <conditionalFormatting sqref="AA4:AA2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{54ABCF90-19EB-4429-9ADC-17F72F4BEF11}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DF3A1-25CE-BC4B-B14E-28546CF736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Y4:Y237</xm:sqref>
        </x14:conditionalFormatting>
        <x14:conditionalFormatting xmlns:xm="http://schemas.microsoft.com/office/excel/2006/main">
          <x14:cfRule type="dataBar" id="{54ABCF90-19EB-4429-9ADC-17F72F4BEF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AA4:AA237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11"/>
  <sheetViews>
    <sheetView zoomScale="110" zoomScaleNormal="110" workbookViewId="0">
      <selection activeCell="A11" sqref="A11:XFD11"/>
    </sheetView>
  </sheetViews>
  <sheetFormatPr defaultColWidth="10.83203125" defaultRowHeight="15.5" x14ac:dyDescent="0.35"/>
  <cols>
    <col min="1" max="2" width="10.83203125" style="1"/>
    <col min="3" max="7" width="20.5" style="1" customWidth="1"/>
    <col min="8" max="8" width="1.33203125" style="1" customWidth="1"/>
    <col min="9" max="9" width="14.5" style="1" customWidth="1"/>
    <col min="10" max="10" width="11.5" style="1" bestFit="1" customWidth="1"/>
    <col min="11" max="16384" width="10.83203125" style="1"/>
  </cols>
  <sheetData>
    <row r="2" spans="2:12" x14ac:dyDescent="0.35">
      <c r="C2" s="4" t="s">
        <v>31</v>
      </c>
      <c r="D2" s="4" t="s">
        <v>33</v>
      </c>
      <c r="E2" s="4" t="s">
        <v>38</v>
      </c>
      <c r="F2" s="4" t="s">
        <v>34</v>
      </c>
      <c r="G2" s="4" t="s">
        <v>35</v>
      </c>
      <c r="H2" s="10"/>
      <c r="I2" s="4" t="s">
        <v>44</v>
      </c>
    </row>
    <row r="3" spans="2:12" x14ac:dyDescent="0.35">
      <c r="B3" s="1" t="s">
        <v>52</v>
      </c>
      <c r="C3" s="5">
        <v>9.6199999999999992</v>
      </c>
      <c r="D3" s="5">
        <v>14.79</v>
      </c>
      <c r="E3" s="5">
        <v>14.44</v>
      </c>
      <c r="F3" s="5">
        <v>8.6999999999999993</v>
      </c>
      <c r="G3" s="5">
        <v>8.0399999999999991</v>
      </c>
      <c r="H3" s="5"/>
      <c r="I3" s="5">
        <v>10</v>
      </c>
      <c r="J3" s="11"/>
      <c r="L3" s="12"/>
    </row>
    <row r="4" spans="2:12" x14ac:dyDescent="0.35">
      <c r="B4" s="1" t="s">
        <v>47</v>
      </c>
      <c r="C4" s="5">
        <v>6.79</v>
      </c>
      <c r="D4" s="5">
        <v>13.56</v>
      </c>
      <c r="E4" s="5">
        <v>11.34</v>
      </c>
      <c r="F4" s="5">
        <v>4.5599999999999996</v>
      </c>
      <c r="G4" s="5">
        <v>5.34</v>
      </c>
      <c r="I4" s="5">
        <v>10.5</v>
      </c>
      <c r="J4" s="11"/>
      <c r="L4" s="12"/>
    </row>
    <row r="5" spans="2:12" x14ac:dyDescent="0.35">
      <c r="B5" s="1" t="s">
        <v>48</v>
      </c>
      <c r="C5" s="5">
        <v>6.23</v>
      </c>
      <c r="D5" s="5">
        <v>13.8</v>
      </c>
      <c r="E5" s="5">
        <v>12.45</v>
      </c>
      <c r="F5" s="5">
        <v>5.2</v>
      </c>
      <c r="G5" s="5">
        <v>5.7</v>
      </c>
      <c r="I5" s="5">
        <v>11</v>
      </c>
      <c r="J5" s="11"/>
      <c r="L5" s="12"/>
    </row>
    <row r="6" spans="2:12" x14ac:dyDescent="0.35">
      <c r="B6" s="1" t="s">
        <v>46</v>
      </c>
      <c r="C6" s="5">
        <v>8.35</v>
      </c>
      <c r="D6" s="5">
        <v>14.13</v>
      </c>
      <c r="E6" s="5">
        <v>12.83</v>
      </c>
      <c r="F6" s="5">
        <v>5.93</v>
      </c>
      <c r="G6" s="5">
        <v>5.89</v>
      </c>
      <c r="I6" s="5">
        <v>9</v>
      </c>
      <c r="J6" s="11"/>
      <c r="L6" s="12"/>
    </row>
    <row r="7" spans="2:12" x14ac:dyDescent="0.35">
      <c r="B7" s="1" t="s">
        <v>51</v>
      </c>
      <c r="C7" s="5">
        <v>5.36</v>
      </c>
      <c r="D7" s="5">
        <v>12.93</v>
      </c>
      <c r="E7" s="5">
        <v>10.3</v>
      </c>
      <c r="F7" s="5">
        <v>4.6399999999999997</v>
      </c>
      <c r="G7" s="5">
        <v>4.8</v>
      </c>
      <c r="I7" s="5">
        <v>9.5</v>
      </c>
      <c r="J7" s="11"/>
      <c r="L7" s="12"/>
    </row>
    <row r="8" spans="2:12" x14ac:dyDescent="0.35">
      <c r="B8" s="1" t="s">
        <v>49</v>
      </c>
      <c r="C8" s="5">
        <v>14.56</v>
      </c>
      <c r="D8" s="5">
        <v>21.88</v>
      </c>
      <c r="E8" s="5">
        <v>15.54</v>
      </c>
      <c r="F8" s="5">
        <v>9.83</v>
      </c>
      <c r="G8" s="5">
        <v>10.78</v>
      </c>
      <c r="I8" s="5">
        <v>8</v>
      </c>
      <c r="J8" s="11"/>
      <c r="L8" s="12"/>
    </row>
    <row r="9" spans="2:12" x14ac:dyDescent="0.35">
      <c r="B9" s="1" t="s">
        <v>50</v>
      </c>
      <c r="C9" s="5">
        <v>14.2</v>
      </c>
      <c r="D9" s="5">
        <v>19.510000000000002</v>
      </c>
      <c r="E9" s="5">
        <v>15.24</v>
      </c>
      <c r="F9" s="5">
        <v>9.5</v>
      </c>
      <c r="G9" s="5">
        <v>9.01</v>
      </c>
      <c r="I9" s="5">
        <v>10</v>
      </c>
      <c r="J9" s="11"/>
      <c r="L9" s="12"/>
    </row>
    <row r="10" spans="2:12" x14ac:dyDescent="0.35">
      <c r="B10" s="1" t="s">
        <v>53</v>
      </c>
      <c r="C10" s="5">
        <v>9.2899999999999991</v>
      </c>
      <c r="D10" s="5">
        <v>14.35</v>
      </c>
      <c r="E10" s="5">
        <v>13.55</v>
      </c>
      <c r="F10" s="5">
        <v>8.24</v>
      </c>
      <c r="G10" s="5">
        <v>6.44</v>
      </c>
      <c r="I10" s="5">
        <v>14</v>
      </c>
      <c r="J10" s="11"/>
      <c r="L10" s="12"/>
    </row>
    <row r="11" spans="2:12" x14ac:dyDescent="0.35">
      <c r="B11" s="1" t="s">
        <v>55</v>
      </c>
      <c r="C11" s="64">
        <v>4</v>
      </c>
      <c r="D11" s="64">
        <v>6</v>
      </c>
      <c r="E11" s="64">
        <v>4</v>
      </c>
      <c r="F11" s="64">
        <v>2</v>
      </c>
      <c r="G11" s="64">
        <v>3</v>
      </c>
      <c r="I11" s="5">
        <v>3</v>
      </c>
    </row>
  </sheetData>
  <sortState ref="B3:G10">
    <sortCondition ref="B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2"/>
  <sheetViews>
    <sheetView topLeftCell="A19" zoomScale="80" zoomScaleNormal="80" workbookViewId="0">
      <selection activeCell="D46" sqref="D46"/>
    </sheetView>
  </sheetViews>
  <sheetFormatPr defaultColWidth="10.83203125" defaultRowHeight="15.5" x14ac:dyDescent="0.35"/>
  <cols>
    <col min="1" max="2" width="10.83203125" style="1"/>
    <col min="3" max="6" width="22.1640625" style="1" customWidth="1"/>
    <col min="7" max="16384" width="10.83203125" style="1"/>
  </cols>
  <sheetData>
    <row r="1" spans="2:9" hidden="1" x14ac:dyDescent="0.35"/>
    <row r="2" spans="2:9" hidden="1" x14ac:dyDescent="0.35">
      <c r="C2" s="4" t="s">
        <v>3</v>
      </c>
      <c r="D2" s="4" t="s">
        <v>9</v>
      </c>
      <c r="E2" s="4" t="s">
        <v>19</v>
      </c>
      <c r="F2" s="4" t="s">
        <v>34</v>
      </c>
    </row>
    <row r="3" spans="2:9" hidden="1" x14ac:dyDescent="0.35">
      <c r="B3" s="1" t="s">
        <v>46</v>
      </c>
      <c r="C3" s="13">
        <v>0.3</v>
      </c>
      <c r="D3" s="13">
        <v>0.55000000000000004</v>
      </c>
      <c r="E3" s="13">
        <v>0.35</v>
      </c>
      <c r="F3" s="13">
        <v>0.8</v>
      </c>
    </row>
    <row r="4" spans="2:9" hidden="1" x14ac:dyDescent="0.35">
      <c r="B4" s="1" t="s">
        <v>47</v>
      </c>
      <c r="C4" s="13">
        <v>0.55000000000000004</v>
      </c>
      <c r="D4" s="13">
        <v>0.6</v>
      </c>
      <c r="E4" s="13">
        <v>0.4</v>
      </c>
      <c r="F4" s="13">
        <v>0.8</v>
      </c>
    </row>
    <row r="5" spans="2:9" hidden="1" x14ac:dyDescent="0.35">
      <c r="B5" s="1" t="s">
        <v>48</v>
      </c>
      <c r="C5" s="13">
        <v>0.4</v>
      </c>
      <c r="D5" s="13">
        <v>0.85</v>
      </c>
      <c r="E5" s="14">
        <v>0.55000000000000004</v>
      </c>
      <c r="F5" s="13">
        <v>0.75</v>
      </c>
    </row>
    <row r="6" spans="2:9" hidden="1" x14ac:dyDescent="0.35">
      <c r="B6" s="1" t="s">
        <v>49</v>
      </c>
      <c r="C6" s="13">
        <v>0.55000000000000004</v>
      </c>
      <c r="D6" s="13">
        <v>0.9</v>
      </c>
      <c r="E6" s="13">
        <v>0.7</v>
      </c>
      <c r="F6" s="13">
        <v>0.9</v>
      </c>
    </row>
    <row r="7" spans="2:9" hidden="1" x14ac:dyDescent="0.35">
      <c r="B7" s="1" t="s">
        <v>50</v>
      </c>
      <c r="C7" s="13">
        <v>0.5</v>
      </c>
      <c r="D7" s="13">
        <v>0.85</v>
      </c>
      <c r="E7" s="13">
        <v>0.8</v>
      </c>
      <c r="F7" s="13">
        <v>0.95</v>
      </c>
    </row>
    <row r="8" spans="2:9" hidden="1" x14ac:dyDescent="0.35">
      <c r="B8" s="1" t="s">
        <v>51</v>
      </c>
      <c r="C8" s="13">
        <v>0.4</v>
      </c>
      <c r="D8" s="13">
        <v>0.6</v>
      </c>
      <c r="E8" s="13">
        <v>0.65</v>
      </c>
      <c r="F8" s="13">
        <v>0.8</v>
      </c>
    </row>
    <row r="9" spans="2:9" hidden="1" x14ac:dyDescent="0.35">
      <c r="B9" s="1" t="s">
        <v>52</v>
      </c>
      <c r="C9" s="13">
        <v>0.2</v>
      </c>
      <c r="D9" s="13">
        <v>0.65</v>
      </c>
      <c r="E9" s="13">
        <v>0.45</v>
      </c>
      <c r="F9" s="13">
        <v>0.75</v>
      </c>
    </row>
    <row r="10" spans="2:9" hidden="1" x14ac:dyDescent="0.35">
      <c r="B10" s="1" t="s">
        <v>53</v>
      </c>
      <c r="C10" s="13">
        <v>0.35</v>
      </c>
      <c r="D10" s="13">
        <v>0.8</v>
      </c>
      <c r="E10" s="13">
        <v>0.5</v>
      </c>
      <c r="F10" s="13">
        <v>0.95</v>
      </c>
    </row>
    <row r="11" spans="2:9" hidden="1" x14ac:dyDescent="0.35"/>
    <row r="12" spans="2:9" hidden="1" x14ac:dyDescent="0.35">
      <c r="B12" s="1" t="s">
        <v>45</v>
      </c>
      <c r="C12" s="13">
        <v>0.25</v>
      </c>
      <c r="D12" s="13">
        <v>0.85</v>
      </c>
      <c r="E12" s="13">
        <v>0.55000000000000004</v>
      </c>
      <c r="F12" s="13">
        <v>0.3</v>
      </c>
    </row>
    <row r="16" spans="2:9" x14ac:dyDescent="0.35">
      <c r="B16" s="44" t="s">
        <v>46</v>
      </c>
      <c r="C16" s="44" t="str">
        <f>B4</f>
        <v>Cincinnati</v>
      </c>
      <c r="D16" s="44" t="str">
        <f>B5</f>
        <v>Cleveland</v>
      </c>
      <c r="E16" s="44" t="str">
        <f>B6</f>
        <v>Las Vegas</v>
      </c>
      <c r="F16" s="44" t="str">
        <f>B7</f>
        <v>Miami</v>
      </c>
      <c r="G16" s="44" t="str">
        <f>B8</f>
        <v>Indianapolis</v>
      </c>
      <c r="H16" s="44" t="str">
        <f>B9</f>
        <v>Birmingham</v>
      </c>
      <c r="I16" s="44" t="str">
        <f>B10</f>
        <v>Portland</v>
      </c>
    </row>
    <row r="17" spans="1:9" x14ac:dyDescent="0.35">
      <c r="A17" s="4" t="s">
        <v>3</v>
      </c>
      <c r="B17" s="42">
        <f>C$3</f>
        <v>0.3</v>
      </c>
      <c r="C17" s="42">
        <f>D$3</f>
        <v>0.55000000000000004</v>
      </c>
      <c r="D17" s="42">
        <f>$C$5</f>
        <v>0.4</v>
      </c>
      <c r="E17" s="42">
        <v>0.55000000000000004</v>
      </c>
      <c r="F17" s="42">
        <v>0.5</v>
      </c>
      <c r="G17" s="42">
        <v>0.4</v>
      </c>
      <c r="H17" s="42">
        <v>0.2</v>
      </c>
      <c r="I17" s="42">
        <v>0.35</v>
      </c>
    </row>
    <row r="18" spans="1:9" x14ac:dyDescent="0.35">
      <c r="A18" s="4" t="s">
        <v>3</v>
      </c>
      <c r="B18" s="42">
        <f t="shared" ref="B18:B23" si="0">$C$3</f>
        <v>0.3</v>
      </c>
      <c r="C18" s="42">
        <f t="shared" ref="C18:C23" si="1">$C$4</f>
        <v>0.55000000000000004</v>
      </c>
      <c r="D18" s="42">
        <f t="shared" ref="D18:D23" si="2">$C$5</f>
        <v>0.4</v>
      </c>
      <c r="E18" s="42">
        <v>0.55000000000000004</v>
      </c>
      <c r="F18" s="42">
        <v>0.5</v>
      </c>
      <c r="G18" s="42">
        <v>0.4</v>
      </c>
      <c r="H18" s="42">
        <v>0.2</v>
      </c>
      <c r="I18" s="42">
        <v>0.35</v>
      </c>
    </row>
    <row r="19" spans="1:9" x14ac:dyDescent="0.35">
      <c r="A19" s="4" t="s">
        <v>3</v>
      </c>
      <c r="B19" s="42">
        <f t="shared" si="0"/>
        <v>0.3</v>
      </c>
      <c r="C19" s="42">
        <f t="shared" si="1"/>
        <v>0.55000000000000004</v>
      </c>
      <c r="D19" s="42">
        <f t="shared" si="2"/>
        <v>0.4</v>
      </c>
      <c r="E19" s="42">
        <v>0.55000000000000004</v>
      </c>
      <c r="F19" s="42">
        <v>0.5</v>
      </c>
      <c r="G19" s="42">
        <v>0.4</v>
      </c>
      <c r="H19" s="42">
        <v>0.2</v>
      </c>
      <c r="I19" s="42">
        <v>0.35</v>
      </c>
    </row>
    <row r="20" spans="1:9" x14ac:dyDescent="0.35">
      <c r="A20" s="4" t="s">
        <v>3</v>
      </c>
      <c r="B20" s="42">
        <f t="shared" si="0"/>
        <v>0.3</v>
      </c>
      <c r="C20" s="42">
        <f t="shared" si="1"/>
        <v>0.55000000000000004</v>
      </c>
      <c r="D20" s="42">
        <f t="shared" si="2"/>
        <v>0.4</v>
      </c>
      <c r="E20" s="42">
        <v>0.55000000000000004</v>
      </c>
      <c r="F20" s="42">
        <v>0.5</v>
      </c>
      <c r="G20" s="42">
        <v>0.4</v>
      </c>
      <c r="H20" s="42">
        <v>0.2</v>
      </c>
      <c r="I20" s="42">
        <v>0.35</v>
      </c>
    </row>
    <row r="21" spans="1:9" x14ac:dyDescent="0.35">
      <c r="A21" s="4" t="s">
        <v>3</v>
      </c>
      <c r="B21" s="42">
        <f t="shared" si="0"/>
        <v>0.3</v>
      </c>
      <c r="C21" s="42">
        <f t="shared" si="1"/>
        <v>0.55000000000000004</v>
      </c>
      <c r="D21" s="42">
        <f t="shared" si="2"/>
        <v>0.4</v>
      </c>
      <c r="E21" s="42">
        <v>0.55000000000000004</v>
      </c>
      <c r="F21" s="42">
        <v>0.5</v>
      </c>
      <c r="G21" s="42">
        <v>0.4</v>
      </c>
      <c r="H21" s="42">
        <v>0.2</v>
      </c>
      <c r="I21" s="42">
        <v>0.35</v>
      </c>
    </row>
    <row r="22" spans="1:9" x14ac:dyDescent="0.35">
      <c r="A22" s="4" t="s">
        <v>3</v>
      </c>
      <c r="B22" s="42">
        <f t="shared" si="0"/>
        <v>0.3</v>
      </c>
      <c r="C22" s="42">
        <f t="shared" si="1"/>
        <v>0.55000000000000004</v>
      </c>
      <c r="D22" s="42">
        <f t="shared" si="2"/>
        <v>0.4</v>
      </c>
      <c r="E22" s="42">
        <v>0.55000000000000004</v>
      </c>
      <c r="F22" s="42">
        <v>0.5</v>
      </c>
      <c r="G22" s="42">
        <v>0.4</v>
      </c>
      <c r="H22" s="42">
        <v>0.2</v>
      </c>
      <c r="I22" s="42">
        <v>0.35</v>
      </c>
    </row>
    <row r="23" spans="1:9" x14ac:dyDescent="0.35">
      <c r="A23" s="45" t="s">
        <v>3</v>
      </c>
      <c r="B23" s="46">
        <f t="shared" si="0"/>
        <v>0.3</v>
      </c>
      <c r="C23" s="46">
        <f t="shared" si="1"/>
        <v>0.55000000000000004</v>
      </c>
      <c r="D23" s="46">
        <f t="shared" si="2"/>
        <v>0.4</v>
      </c>
      <c r="E23" s="46">
        <v>0.55000000000000004</v>
      </c>
      <c r="F23" s="46">
        <v>0.5</v>
      </c>
      <c r="G23" s="46">
        <v>0.4</v>
      </c>
      <c r="H23" s="46">
        <v>0.2</v>
      </c>
      <c r="I23" s="46">
        <v>0.35</v>
      </c>
    </row>
    <row r="24" spans="1:9" x14ac:dyDescent="0.35">
      <c r="A24" s="4" t="s">
        <v>9</v>
      </c>
      <c r="B24" s="42">
        <f>$D$3</f>
        <v>0.55000000000000004</v>
      </c>
      <c r="C24" s="42">
        <v>0.6</v>
      </c>
      <c r="D24" s="42">
        <v>0.85</v>
      </c>
      <c r="E24" s="42">
        <v>0.9</v>
      </c>
      <c r="F24" s="42">
        <v>0.85</v>
      </c>
      <c r="G24" s="42">
        <v>0.6</v>
      </c>
      <c r="H24" s="42">
        <v>0.65</v>
      </c>
      <c r="I24" s="42">
        <v>0.8</v>
      </c>
    </row>
    <row r="25" spans="1:9" x14ac:dyDescent="0.35">
      <c r="A25" s="4" t="s">
        <v>9</v>
      </c>
      <c r="B25" s="42">
        <f t="shared" ref="B25:B33" si="3">$D$3</f>
        <v>0.55000000000000004</v>
      </c>
      <c r="C25" s="42">
        <v>0.6</v>
      </c>
      <c r="D25" s="42">
        <v>0.85</v>
      </c>
      <c r="E25" s="42">
        <v>0.9</v>
      </c>
      <c r="F25" s="42">
        <v>0.85</v>
      </c>
      <c r="G25" s="42">
        <v>0.6</v>
      </c>
      <c r="H25" s="42">
        <v>0.65</v>
      </c>
      <c r="I25" s="42">
        <v>0.8</v>
      </c>
    </row>
    <row r="26" spans="1:9" x14ac:dyDescent="0.35">
      <c r="A26" s="4" t="s">
        <v>9</v>
      </c>
      <c r="B26" s="42">
        <f t="shared" si="3"/>
        <v>0.55000000000000004</v>
      </c>
      <c r="C26" s="42">
        <v>0.6</v>
      </c>
      <c r="D26" s="42">
        <v>0.85</v>
      </c>
      <c r="E26" s="42">
        <v>0.9</v>
      </c>
      <c r="F26" s="42">
        <v>0.85</v>
      </c>
      <c r="G26" s="42">
        <v>0.6</v>
      </c>
      <c r="H26" s="42">
        <v>0.65</v>
      </c>
      <c r="I26" s="42">
        <v>0.8</v>
      </c>
    </row>
    <row r="27" spans="1:9" x14ac:dyDescent="0.35">
      <c r="A27" s="4" t="s">
        <v>9</v>
      </c>
      <c r="B27" s="42">
        <f t="shared" si="3"/>
        <v>0.55000000000000004</v>
      </c>
      <c r="C27" s="42">
        <v>0.6</v>
      </c>
      <c r="D27" s="42">
        <v>0.85</v>
      </c>
      <c r="E27" s="42">
        <v>0.9</v>
      </c>
      <c r="F27" s="42">
        <v>0.85</v>
      </c>
      <c r="G27" s="42">
        <v>0.6</v>
      </c>
      <c r="H27" s="42">
        <v>0.65</v>
      </c>
      <c r="I27" s="42">
        <v>0.8</v>
      </c>
    </row>
    <row r="28" spans="1:9" x14ac:dyDescent="0.35">
      <c r="A28" s="4" t="s">
        <v>9</v>
      </c>
      <c r="B28" s="42">
        <f t="shared" si="3"/>
        <v>0.55000000000000004</v>
      </c>
      <c r="C28" s="42">
        <v>0.6</v>
      </c>
      <c r="D28" s="42">
        <v>0.85</v>
      </c>
      <c r="E28" s="42">
        <v>0.9</v>
      </c>
      <c r="F28" s="42">
        <v>0.85</v>
      </c>
      <c r="G28" s="42">
        <v>0.6</v>
      </c>
      <c r="H28" s="42">
        <v>0.65</v>
      </c>
      <c r="I28" s="42">
        <v>0.8</v>
      </c>
    </row>
    <row r="29" spans="1:9" x14ac:dyDescent="0.35">
      <c r="A29" s="4" t="s">
        <v>9</v>
      </c>
      <c r="B29" s="42">
        <f t="shared" si="3"/>
        <v>0.55000000000000004</v>
      </c>
      <c r="C29" s="42">
        <v>0.6</v>
      </c>
      <c r="D29" s="42">
        <v>0.85</v>
      </c>
      <c r="E29" s="42">
        <v>0.9</v>
      </c>
      <c r="F29" s="42">
        <v>0.85</v>
      </c>
      <c r="G29" s="42">
        <v>0.6</v>
      </c>
      <c r="H29" s="42">
        <v>0.65</v>
      </c>
      <c r="I29" s="42">
        <v>0.8</v>
      </c>
    </row>
    <row r="30" spans="1:9" x14ac:dyDescent="0.35">
      <c r="A30" s="4" t="s">
        <v>9</v>
      </c>
      <c r="B30" s="42">
        <f t="shared" si="3"/>
        <v>0.55000000000000004</v>
      </c>
      <c r="C30" s="42">
        <v>0.6</v>
      </c>
      <c r="D30" s="42">
        <v>0.85</v>
      </c>
      <c r="E30" s="42">
        <v>0.9</v>
      </c>
      <c r="F30" s="42">
        <v>0.85</v>
      </c>
      <c r="G30" s="42">
        <v>0.6</v>
      </c>
      <c r="H30" s="42">
        <v>0.65</v>
      </c>
      <c r="I30" s="42">
        <v>0.8</v>
      </c>
    </row>
    <row r="31" spans="1:9" x14ac:dyDescent="0.35">
      <c r="A31" s="4" t="s">
        <v>9</v>
      </c>
      <c r="B31" s="42">
        <f t="shared" si="3"/>
        <v>0.55000000000000004</v>
      </c>
      <c r="C31" s="42">
        <v>0.6</v>
      </c>
      <c r="D31" s="42">
        <v>0.85</v>
      </c>
      <c r="E31" s="42">
        <v>0.9</v>
      </c>
      <c r="F31" s="42">
        <v>0.85</v>
      </c>
      <c r="G31" s="42">
        <v>0.6</v>
      </c>
      <c r="H31" s="42">
        <v>0.65</v>
      </c>
      <c r="I31" s="42">
        <v>0.8</v>
      </c>
    </row>
    <row r="32" spans="1:9" x14ac:dyDescent="0.35">
      <c r="A32" s="4" t="s">
        <v>9</v>
      </c>
      <c r="B32" s="42">
        <f t="shared" si="3"/>
        <v>0.55000000000000004</v>
      </c>
      <c r="C32" s="42">
        <v>0.6</v>
      </c>
      <c r="D32" s="42">
        <v>0.85</v>
      </c>
      <c r="E32" s="42">
        <v>0.9</v>
      </c>
      <c r="F32" s="42">
        <v>0.85</v>
      </c>
      <c r="G32" s="42">
        <v>0.6</v>
      </c>
      <c r="H32" s="42">
        <v>0.65</v>
      </c>
      <c r="I32" s="42">
        <v>0.8</v>
      </c>
    </row>
    <row r="33" spans="1:9" x14ac:dyDescent="0.35">
      <c r="A33" s="45" t="s">
        <v>9</v>
      </c>
      <c r="B33" s="46">
        <f t="shared" si="3"/>
        <v>0.55000000000000004</v>
      </c>
      <c r="C33" s="46">
        <v>0.6</v>
      </c>
      <c r="D33" s="46">
        <v>0.85</v>
      </c>
      <c r="E33" s="46">
        <v>0.9</v>
      </c>
      <c r="F33" s="46">
        <v>0.85</v>
      </c>
      <c r="G33" s="46">
        <v>0.6</v>
      </c>
      <c r="H33" s="46">
        <v>0.65</v>
      </c>
      <c r="I33" s="46">
        <v>0.8</v>
      </c>
    </row>
    <row r="34" spans="1:9" x14ac:dyDescent="0.35">
      <c r="A34" s="47" t="s">
        <v>19</v>
      </c>
      <c r="B34" s="48">
        <f>$E$3</f>
        <v>0.35</v>
      </c>
      <c r="C34" s="48">
        <v>0.4</v>
      </c>
      <c r="D34" s="48">
        <v>0.55000000000000004</v>
      </c>
      <c r="E34" s="48">
        <v>0.7</v>
      </c>
      <c r="F34" s="48">
        <v>0.8</v>
      </c>
      <c r="G34" s="48">
        <v>0.65</v>
      </c>
      <c r="H34" s="48">
        <v>0.45</v>
      </c>
      <c r="I34" s="48">
        <v>0.5</v>
      </c>
    </row>
    <row r="35" spans="1:9" x14ac:dyDescent="0.35">
      <c r="A35" s="49" t="s">
        <v>19</v>
      </c>
      <c r="B35" s="43">
        <f t="shared" ref="B35" si="4">$E$3</f>
        <v>0.35</v>
      </c>
      <c r="C35" s="43">
        <v>0.4</v>
      </c>
      <c r="D35" s="43">
        <v>0.55000000000000004</v>
      </c>
      <c r="E35" s="43">
        <v>0.7</v>
      </c>
      <c r="F35" s="43">
        <v>0.8</v>
      </c>
      <c r="G35" s="43">
        <v>0.65</v>
      </c>
      <c r="H35" s="43">
        <v>0.45</v>
      </c>
      <c r="I35" s="43">
        <v>0.5</v>
      </c>
    </row>
    <row r="36" spans="1:9" x14ac:dyDescent="0.35">
      <c r="A36" s="45" t="s">
        <v>19</v>
      </c>
      <c r="B36" s="46">
        <f>$E$3</f>
        <v>0.35</v>
      </c>
      <c r="C36" s="46">
        <v>0.4</v>
      </c>
      <c r="D36" s="46">
        <v>0.55000000000000004</v>
      </c>
      <c r="E36" s="46">
        <v>0.7</v>
      </c>
      <c r="F36" s="46">
        <v>0.8</v>
      </c>
      <c r="G36" s="46">
        <v>0.65</v>
      </c>
      <c r="H36" s="46">
        <v>0.45</v>
      </c>
      <c r="I36" s="46">
        <v>0.5</v>
      </c>
    </row>
    <row r="37" spans="1:9" x14ac:dyDescent="0.35">
      <c r="A37" s="4" t="s">
        <v>34</v>
      </c>
      <c r="B37" s="42">
        <f>$F$3</f>
        <v>0.8</v>
      </c>
      <c r="C37" s="42">
        <v>0.8</v>
      </c>
      <c r="D37" s="42">
        <v>0.75</v>
      </c>
      <c r="E37" s="42">
        <v>0.9</v>
      </c>
      <c r="F37" s="42">
        <v>0.95</v>
      </c>
      <c r="G37" s="42">
        <v>0.8</v>
      </c>
      <c r="H37" s="42">
        <v>0.75</v>
      </c>
      <c r="I37" s="42">
        <v>0.95</v>
      </c>
    </row>
    <row r="38" spans="1:9" x14ac:dyDescent="0.35">
      <c r="A38" s="4" t="s">
        <v>34</v>
      </c>
      <c r="B38" s="42">
        <f t="shared" ref="B38:B42" si="5">$F$3</f>
        <v>0.8</v>
      </c>
      <c r="C38" s="42">
        <v>0.8</v>
      </c>
      <c r="D38" s="42">
        <v>0.75</v>
      </c>
      <c r="E38" s="42">
        <v>0.9</v>
      </c>
      <c r="F38" s="42">
        <v>0.95</v>
      </c>
      <c r="G38" s="42">
        <v>0.8</v>
      </c>
      <c r="H38" s="42">
        <v>0.75</v>
      </c>
      <c r="I38" s="42">
        <v>0.95</v>
      </c>
    </row>
    <row r="39" spans="1:9" x14ac:dyDescent="0.35">
      <c r="A39" s="4" t="s">
        <v>34</v>
      </c>
      <c r="B39" s="42">
        <f t="shared" si="5"/>
        <v>0.8</v>
      </c>
      <c r="C39" s="42">
        <v>0.8</v>
      </c>
      <c r="D39" s="42">
        <v>0.75</v>
      </c>
      <c r="E39" s="42">
        <v>0.9</v>
      </c>
      <c r="F39" s="42">
        <v>0.95</v>
      </c>
      <c r="G39" s="42">
        <v>0.8</v>
      </c>
      <c r="H39" s="42">
        <v>0.75</v>
      </c>
      <c r="I39" s="42">
        <v>0.95</v>
      </c>
    </row>
    <row r="40" spans="1:9" x14ac:dyDescent="0.35">
      <c r="A40" s="4" t="s">
        <v>34</v>
      </c>
      <c r="B40" s="42">
        <f t="shared" si="5"/>
        <v>0.8</v>
      </c>
      <c r="C40" s="42">
        <v>0.8</v>
      </c>
      <c r="D40" s="42">
        <v>0.75</v>
      </c>
      <c r="E40" s="42">
        <v>0.9</v>
      </c>
      <c r="F40" s="42">
        <v>0.95</v>
      </c>
      <c r="G40" s="42">
        <v>0.8</v>
      </c>
      <c r="H40" s="42">
        <v>0.75</v>
      </c>
      <c r="I40" s="42">
        <v>0.95</v>
      </c>
    </row>
    <row r="41" spans="1:9" x14ac:dyDescent="0.35">
      <c r="A41" s="4" t="s">
        <v>34</v>
      </c>
      <c r="B41" s="42">
        <f t="shared" si="5"/>
        <v>0.8</v>
      </c>
      <c r="C41" s="42">
        <v>0.8</v>
      </c>
      <c r="D41" s="42">
        <v>0.75</v>
      </c>
      <c r="E41" s="42">
        <v>0.9</v>
      </c>
      <c r="F41" s="42">
        <v>0.95</v>
      </c>
      <c r="G41" s="42">
        <v>0.8</v>
      </c>
      <c r="H41" s="42">
        <v>0.75</v>
      </c>
      <c r="I41" s="42">
        <v>0.95</v>
      </c>
    </row>
    <row r="42" spans="1:9" x14ac:dyDescent="0.35">
      <c r="A42" s="45" t="s">
        <v>34</v>
      </c>
      <c r="B42" s="46">
        <f t="shared" si="5"/>
        <v>0.8</v>
      </c>
      <c r="C42" s="46">
        <v>0.8</v>
      </c>
      <c r="D42" s="46">
        <v>0.75</v>
      </c>
      <c r="E42" s="46">
        <v>0.9</v>
      </c>
      <c r="F42" s="46">
        <v>0.95</v>
      </c>
      <c r="G42" s="46">
        <v>0.8</v>
      </c>
      <c r="H42" s="46">
        <v>0.75</v>
      </c>
      <c r="I42" s="46">
        <v>0.95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Model</vt:lpstr>
      <vt:lpstr>Solution</vt:lpstr>
      <vt:lpstr>Pivot table</vt:lpstr>
      <vt:lpstr>Inputs --&gt;</vt:lpstr>
      <vt:lpstr>Menu and cost - Cities</vt:lpstr>
      <vt:lpstr>COGS</vt:lpstr>
      <vt:lpstr>Order 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Lisitsyn, Fedor</dc:creator>
  <cp:lastModifiedBy>Пользователь Windows</cp:lastModifiedBy>
  <dcterms:created xsi:type="dcterms:W3CDTF">2021-10-21T16:13:53Z</dcterms:created>
  <dcterms:modified xsi:type="dcterms:W3CDTF">2024-03-30T08:27:30Z</dcterms:modified>
</cp:coreProperties>
</file>